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A54E537F-434E-4831-919D-AF7BAB36164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receiptsandpayment!$A$2:$AR$153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receiptsandpayment!$A$2:$N$168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6" l="1"/>
  <c r="O17" i="6"/>
  <c r="AT116" i="7"/>
  <c r="AS116" i="7"/>
  <c r="N18" i="6"/>
  <c r="N17" i="6"/>
  <c r="AT106" i="7"/>
  <c r="AS106" i="7"/>
  <c r="M17" i="6"/>
  <c r="AT104" i="7"/>
  <c r="M18" i="6" s="1"/>
  <c r="AS104" i="7"/>
  <c r="L11" i="6"/>
  <c r="AT98" i="7"/>
  <c r="L18" i="6" s="1"/>
  <c r="AS98" i="7"/>
  <c r="L17" i="6" s="1"/>
  <c r="AT87" i="7"/>
  <c r="K18" i="6" s="1"/>
  <c r="AS87" i="7"/>
  <c r="K17" i="6" s="1"/>
  <c r="AT78" i="7" l="1"/>
  <c r="J18" i="6" s="1"/>
  <c r="AS78" i="7"/>
  <c r="J17" i="6" s="1"/>
  <c r="AT67" i="7"/>
  <c r="I18" i="6" s="1"/>
  <c r="AS67" i="7"/>
  <c r="I17" i="6" s="1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66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66" i="7" l="1"/>
  <c r="T55" i="9" s="1"/>
  <c r="AT31" i="7"/>
  <c r="E18" i="6" s="1"/>
  <c r="AS31" i="7"/>
  <c r="E17" i="6" s="1"/>
  <c r="AT19" i="7"/>
  <c r="D18" i="6" l="1"/>
  <c r="AS19" i="7"/>
  <c r="D17" i="6" s="1"/>
  <c r="AT122" i="7"/>
  <c r="AS122" i="7"/>
  <c r="AT120" i="7" l="1"/>
  <c r="AS120" i="7"/>
  <c r="AT111" i="7" l="1"/>
  <c r="AS111" i="7"/>
  <c r="AC166" i="7"/>
  <c r="H166" i="7"/>
  <c r="T13" i="9" s="1"/>
  <c r="I166" i="7"/>
  <c r="J166" i="7"/>
  <c r="K166" i="7"/>
  <c r="T21" i="9" s="1"/>
  <c r="L166" i="7"/>
  <c r="T22" i="9" s="1"/>
  <c r="M166" i="7"/>
  <c r="N166" i="7"/>
  <c r="O166" i="7"/>
  <c r="T25" i="9" s="1"/>
  <c r="Q166" i="7"/>
  <c r="R166" i="7"/>
  <c r="S166" i="7"/>
  <c r="T166" i="7"/>
  <c r="U166" i="7"/>
  <c r="V166" i="7"/>
  <c r="W166" i="7"/>
  <c r="X166" i="7"/>
  <c r="Y166" i="7"/>
  <c r="Z166" i="7"/>
  <c r="AA166" i="7"/>
  <c r="AB166" i="7"/>
  <c r="AD166" i="7"/>
  <c r="AE166" i="7"/>
  <c r="AF166" i="7"/>
  <c r="AG166" i="7"/>
  <c r="AH166" i="7"/>
  <c r="AI166" i="7"/>
  <c r="AJ166" i="7"/>
  <c r="AK166" i="7"/>
  <c r="AL166" i="7"/>
  <c r="AM166" i="7"/>
  <c r="AN166" i="7"/>
  <c r="T53" i="9" s="1"/>
  <c r="AO166" i="7"/>
  <c r="AR166" i="7"/>
  <c r="S72" i="9"/>
  <c r="R72" i="9"/>
  <c r="Q72" i="9"/>
  <c r="P72" i="9"/>
  <c r="O72" i="9"/>
  <c r="N72" i="9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66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66" i="7"/>
  <c r="AS166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66" i="7"/>
  <c r="E167" i="7"/>
  <c r="F167" i="7"/>
  <c r="C59" i="9"/>
  <c r="C61" i="9"/>
  <c r="T58" i="9" l="1"/>
  <c r="T27" i="9"/>
  <c r="T28" i="9" s="1"/>
  <c r="W19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9" i="7"/>
  <c r="O19" i="6"/>
  <c r="F19" i="6"/>
  <c r="E19" i="6"/>
  <c r="S169" i="7"/>
  <c r="L23" i="6" l="1"/>
  <c r="T70" i="9"/>
  <c r="T59" i="9"/>
  <c r="D23" i="6"/>
  <c r="E23" i="6"/>
  <c r="M23" i="6"/>
  <c r="K23" i="6"/>
  <c r="J23" i="6"/>
  <c r="I23" i="6"/>
  <c r="H23" i="6"/>
  <c r="G23" i="6"/>
  <c r="F23" i="6"/>
  <c r="O23" i="6"/>
  <c r="N23" i="6"/>
  <c r="U58" i="9" l="1"/>
  <c r="U12" i="9" l="1"/>
  <c r="H169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<sst xmlns="http://schemas.openxmlformats.org/spreadsheetml/2006/main" count="305" uniqueCount="210">
  <si>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</si>
  <si>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</si>
  <si>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</si>
  <si>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</si>
  <si>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</si>
  <si>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</si>
  <si>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</si>
  <si>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</si>
  <si>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</si>
  <si>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</si>
  <si>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</si>
  <si>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</si>
  <si>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</si>
  <si>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</si>
  <si>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</si>
  <si>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</si>
  <si>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</si>
  <si>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</si>
  <si>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</si>
  <si>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</si>
  <si>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</si>
  <si>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</si>
  <si>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</si>
  <si>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</si>
  <si>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</si>
  <si>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</si>
  <si>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</si>
  <si>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</si>
  <si>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</si>
  <si>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</si>
  <si>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</si>
  <si>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</si>
  <si>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</si>
  <si>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</si>
  <si>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</si>
  <si>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</si>
  <si>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</si>
  <si>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</si>
  <si>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</si>
  <si>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</si>
  <si>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</si>
  <si>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</si>
  <si>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</si>
  <si>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</si>
  <si>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</si>
  <si>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</si>
  <si>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</si>
  <si>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</si>
  <si>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</si>
  <si>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</si>
  <si>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</si>
  <si>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</si>
  <si>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</si>
  <si>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</si>
  <si>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</si>
  <si>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</si>
  <si>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</si>
  <si>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</si>
  <si>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</si>
  <si>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</si>
  <si>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</si>
  <si>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</si>
  <si>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</si>
  <si>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</si>
  <si>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</si>
  <si>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</si>
  <si>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</si>
  <si>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</si>
  <si>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</si>
  <si>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</si>
  <si>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</si>
  <si>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</si>
  <si>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</si>
  <si>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</si>
  <si>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</si>
  <si>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</si>
  <si>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</si>
  <si>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</si>
  <si>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</si>
  <si>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</si>
  <si>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</si>
  <si>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</si>
  <si>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</si>
  <si>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</si>
  <si>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</si>
  <si>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</si>
  <si>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</si>
  <si>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</si>
  <si>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</si>
  <si>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</si>
  <si>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</si>
  <si>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</si>
  <si>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</si>
  <si>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</si>
  <si>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</si>
  <si>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</si>
  <si>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</si>
  <si>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</si>
  <si>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</si>
  <si>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</si>
  <si>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</si>
  <si>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</si>
  <si>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</si>
  <si>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</si>
  <si>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</si>
  <si>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</si>
  <si>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</si>
  <si>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</si>
  <si>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</si>
  <si>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</si>
  <si>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</si>
  <si>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</si>
  <si>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</si>
  <si>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</si>
  <si>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</si>
  <si>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</si>
  <si>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</si>
  <si>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</si>
  <si>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</si>
  <si>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</si>
  <si>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</si>
  <si>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</si>
  <si>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</si>
  <si>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</si>
  <si>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</si>
  <si>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</si>
  <si>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</si>
  <si>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</si>
  <si>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</si>
  <si>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</si>
  <si>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</si>
  <si>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</si>
  <si>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</si>
  <si>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</si>
  <si>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</si>
  <si>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</si>
  <si>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</si>
  <si>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</si>
  <si>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</si>
  <si>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</si>
  <si>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</si>
  <si>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</si>
  <si>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</si>
  <si>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</si>
  <si>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</si>
  <si>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</si>
  <si>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</si>
  <si>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</si>
  <si>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</si>
  <si>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</si>
  <si>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</si>
  <si>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</si>
  <si>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</si>
  <si>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</si>
  <si>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</si>
  <si>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</si>
  <si>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</si>
  <si>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</si>
  <si>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</si>
  <si>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</si>
  <si>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</si>
  <si>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</si>
  <si>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</si>
  <si>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</si>
  <si>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</si>
  <si>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</si>
  <si>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</si>
  <si>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</si>
  <si>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</si>
  <si>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</si>
  <si>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</si>
  <si>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</si>
  <si>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</si>
  <si>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</si>
  <si>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</si>
  <si>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</si>
  <si>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</si>
  <si>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</si>
  <si>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</si>
  <si>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</si>
  <si>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</si>
  <si>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</si>
  <si>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</si>
  <si>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</si>
  <si>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</si>
  <si>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</si>
  <si>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</si>
  <si>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</si>
  <si>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</si>
  <si>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</si>
  <si>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</si>
  <si>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</si>
  <si>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</si>
  <si>
    <t>Hallmaster - VH License</t>
  </si>
  <si>
    <t>Morelys - VH Tables</t>
  </si>
  <si>
    <t>VH Tables  - reimbursement</t>
  </si>
  <si>
    <t>Moore - External Auditor</t>
  </si>
  <si>
    <t>F Morgan - Play Area Work</t>
  </si>
  <si>
    <t>Robert Gue - Christmas Lights</t>
  </si>
  <si>
    <t xml:space="preserve">R Howson - Christmas Tree </t>
  </si>
  <si>
    <t>Play Area Grant</t>
  </si>
  <si>
    <t xml:space="preserve">            </t>
  </si>
  <si>
    <t>ICO - GDPR</t>
  </si>
  <si>
    <t>Ros Mackenzie - Christmas Tree Lights Event - refreshments</t>
  </si>
  <si>
    <t>Bank Charges</t>
  </si>
  <si>
    <t>NYE Event - Part Refund of Event Grant</t>
  </si>
  <si>
    <t>OALC - Subs</t>
  </si>
  <si>
    <t>Christine Underwood - Fringford Friends Phone replacement</t>
  </si>
  <si>
    <t>Fringford PCC - Grass Cutting Contribution</t>
  </si>
  <si>
    <t>Year to Date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</si>
</sst>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34"/>
  <sheetViews>
    <sheetView zoomScale="80" zoomScaleNormal="80" workbookViewId="0">
      <pane xSplit="6" ySplit="8" topLeftCell="Z109" activePane="bottomRight" state="frozen"/>
      <selection pane="topRight" activeCell="G1" sqref="G1"/>
      <selection pane="bottomLeft" activeCell="A9" sqref="A9"/>
      <selection pane="bottomRight" activeCell="AH110" sqref="AH110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181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160</v>
      </c>
      <c r="AQ8" s="70" t="s">
        <v>181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148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154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155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169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153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153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153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151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152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150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149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156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157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158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159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161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162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163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164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165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166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167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168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170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171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172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173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174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175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182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168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166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176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177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178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179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168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180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181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164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176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166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189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188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187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186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185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184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183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168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166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176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191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192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190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183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>
        <v>45952</v>
      </c>
      <c r="B68" s="47" t="s">
        <v>195</v>
      </c>
      <c r="C68" s="49"/>
      <c r="D68" s="56"/>
      <c r="E68" s="191">
        <v>438.75</v>
      </c>
      <c r="F68" s="62"/>
      <c r="G68" s="65"/>
      <c r="H68" s="66"/>
      <c r="I68" s="66"/>
      <c r="J68" s="66"/>
      <c r="K68" s="66"/>
      <c r="L68" s="66"/>
      <c r="M68" s="66">
        <v>438.75</v>
      </c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>
        <v>45961</v>
      </c>
      <c r="B69" s="47" t="s">
        <v>51</v>
      </c>
      <c r="C69" s="49"/>
      <c r="D69" s="56"/>
      <c r="E69" s="191"/>
      <c r="F69" s="62">
        <v>24.98</v>
      </c>
      <c r="G69" s="65"/>
      <c r="H69" s="66">
        <v>24.98</v>
      </c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203"/>
      <c r="AT69" s="240"/>
    </row>
    <row r="70" spans="1:46" x14ac:dyDescent="0.3">
      <c r="A70" s="50">
        <v>45936</v>
      </c>
      <c r="B70" s="47" t="s">
        <v>168</v>
      </c>
      <c r="C70" s="49"/>
      <c r="D70" s="56"/>
      <c r="E70" s="61">
        <v>308.39999999999998</v>
      </c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>
        <v>308.39999999999998</v>
      </c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203"/>
      <c r="AT70" s="240"/>
    </row>
    <row r="71" spans="1:46" x14ac:dyDescent="0.3">
      <c r="A71" s="50">
        <v>45936</v>
      </c>
      <c r="B71" s="47" t="s">
        <v>166</v>
      </c>
      <c r="C71" s="49"/>
      <c r="D71" s="56"/>
      <c r="E71" s="61">
        <v>68.599999999999994</v>
      </c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>
        <v>68.599999999999994</v>
      </c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>
        <v>45936</v>
      </c>
      <c r="B72" s="47" t="s">
        <v>176</v>
      </c>
      <c r="C72" s="49"/>
      <c r="D72" s="56"/>
      <c r="E72" s="61">
        <v>275.2</v>
      </c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>
        <v>275.2</v>
      </c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40"/>
      <c r="AT72" s="40"/>
    </row>
    <row r="73" spans="1:46" x14ac:dyDescent="0.3">
      <c r="A73" s="50">
        <v>45936</v>
      </c>
      <c r="B73" s="47" t="s">
        <v>164</v>
      </c>
      <c r="C73" s="49"/>
      <c r="D73" s="56"/>
      <c r="E73" s="61">
        <v>115</v>
      </c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>
        <v>115</v>
      </c>
      <c r="AM73" s="72"/>
      <c r="AN73" s="72"/>
      <c r="AO73" s="72"/>
      <c r="AP73" s="72"/>
      <c r="AQ73" s="72"/>
      <c r="AR73" s="72"/>
      <c r="AS73" s="40"/>
      <c r="AT73" s="40"/>
    </row>
    <row r="74" spans="1:46" x14ac:dyDescent="0.3">
      <c r="A74" s="50">
        <v>45937</v>
      </c>
      <c r="B74" s="47" t="s">
        <v>150</v>
      </c>
      <c r="C74" s="49"/>
      <c r="D74" s="56"/>
      <c r="E74" s="61">
        <v>377.52</v>
      </c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>
        <v>377.52</v>
      </c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04"/>
    </row>
    <row r="75" spans="1:46" x14ac:dyDescent="0.3">
      <c r="A75" s="50">
        <v>45937</v>
      </c>
      <c r="B75" s="47" t="s">
        <v>193</v>
      </c>
      <c r="C75" s="49"/>
      <c r="D75" s="56"/>
      <c r="E75" s="61">
        <v>293.8</v>
      </c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>
        <v>293.8</v>
      </c>
      <c r="AM75" s="72"/>
      <c r="AN75" s="72"/>
      <c r="AO75" s="72"/>
      <c r="AP75" s="72"/>
      <c r="AQ75" s="72"/>
      <c r="AR75" s="72"/>
      <c r="AS75" s="203"/>
      <c r="AT75" s="204"/>
    </row>
    <row r="76" spans="1:46" x14ac:dyDescent="0.3">
      <c r="A76" s="50">
        <v>45938</v>
      </c>
      <c r="B76" s="47" t="s">
        <v>194</v>
      </c>
      <c r="C76" s="49"/>
      <c r="D76" s="56"/>
      <c r="E76" s="61">
        <v>526.5</v>
      </c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>
        <v>526.5</v>
      </c>
      <c r="AM76" s="72"/>
      <c r="AN76" s="72"/>
      <c r="AO76" s="72"/>
      <c r="AP76" s="72"/>
      <c r="AQ76" s="72"/>
      <c r="AR76" s="72"/>
      <c r="AS76" s="203"/>
      <c r="AT76" s="240"/>
    </row>
    <row r="77" spans="1:46" x14ac:dyDescent="0.3">
      <c r="A77" s="255">
        <v>45950</v>
      </c>
      <c r="B77" s="47" t="s">
        <v>183</v>
      </c>
      <c r="C77" s="49"/>
      <c r="D77" s="56"/>
      <c r="E77" s="61">
        <v>8.5</v>
      </c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>
        <v>8.5</v>
      </c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>
        <v>45958</v>
      </c>
      <c r="B78" s="47" t="s">
        <v>168</v>
      </c>
      <c r="C78" s="49"/>
      <c r="D78" s="56"/>
      <c r="E78" s="61">
        <v>308.39999999999998</v>
      </c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>
        <v>308.39999999999998</v>
      </c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203">
        <f>SUM(G68:P78)</f>
        <v>463.73</v>
      </c>
      <c r="AT78" s="204">
        <f>SUM(Q68:AR78)</f>
        <v>2281.92</v>
      </c>
    </row>
    <row r="79" spans="1:46" x14ac:dyDescent="0.3">
      <c r="A79" s="50">
        <v>46356</v>
      </c>
      <c r="B79" s="47" t="s">
        <v>51</v>
      </c>
      <c r="C79" s="49"/>
      <c r="D79" s="56"/>
      <c r="E79" s="61"/>
      <c r="F79" s="62">
        <v>25.06</v>
      </c>
      <c r="G79" s="65"/>
      <c r="H79" s="66">
        <v>25.06</v>
      </c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203"/>
      <c r="AT79" s="240"/>
    </row>
    <row r="80" spans="1:46" x14ac:dyDescent="0.3">
      <c r="A80" s="50">
        <v>46330</v>
      </c>
      <c r="B80" s="47" t="s">
        <v>176</v>
      </c>
      <c r="C80" s="49"/>
      <c r="D80" s="56"/>
      <c r="E80" s="61">
        <v>253.2</v>
      </c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>
        <v>253.2</v>
      </c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50" x14ac:dyDescent="0.3">
      <c r="A81" s="50">
        <v>46330</v>
      </c>
      <c r="B81" s="47" t="s">
        <v>166</v>
      </c>
      <c r="C81" s="49"/>
      <c r="D81" s="56"/>
      <c r="E81" s="61">
        <v>63.2</v>
      </c>
      <c r="F81" s="62"/>
      <c r="G81" s="65"/>
      <c r="H81" s="66"/>
      <c r="I81" s="66"/>
      <c r="J81" s="66"/>
      <c r="K81" s="66"/>
      <c r="L81" s="66"/>
      <c r="M81" s="66"/>
      <c r="N81" s="66"/>
      <c r="O81" s="66"/>
      <c r="P81" s="66"/>
      <c r="Q81" s="71"/>
      <c r="R81" s="71">
        <v>63.2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2"/>
      <c r="AN81" s="72"/>
      <c r="AO81" s="72"/>
      <c r="AP81" s="72"/>
      <c r="AQ81" s="72"/>
      <c r="AR81" s="72"/>
      <c r="AS81" s="40"/>
      <c r="AT81" s="40"/>
    </row>
    <row r="82" spans="1:50" x14ac:dyDescent="0.3">
      <c r="A82" s="50">
        <v>46331</v>
      </c>
      <c r="B82" s="47" t="s">
        <v>196</v>
      </c>
      <c r="C82" s="49"/>
      <c r="D82" s="56"/>
      <c r="E82" s="61">
        <v>283.5</v>
      </c>
      <c r="F82" s="62"/>
      <c r="G82" s="65"/>
      <c r="H82" s="66"/>
      <c r="I82" s="66"/>
      <c r="J82" s="66"/>
      <c r="K82" s="66"/>
      <c r="L82" s="66"/>
      <c r="M82" s="66"/>
      <c r="N82" s="66"/>
      <c r="O82" s="66"/>
      <c r="P82" s="66"/>
      <c r="Q82" s="71"/>
      <c r="R82" s="71"/>
      <c r="S82" s="71"/>
      <c r="T82" s="71"/>
      <c r="U82" s="71"/>
      <c r="V82" s="71"/>
      <c r="W82" s="71"/>
      <c r="X82" s="71">
        <v>283.5</v>
      </c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2"/>
      <c r="AN82" s="72"/>
      <c r="AO82" s="72"/>
      <c r="AP82" s="72"/>
      <c r="AQ82" s="72"/>
      <c r="AR82" s="72"/>
      <c r="AS82" s="40"/>
      <c r="AT82" s="40"/>
    </row>
    <row r="83" spans="1:50" x14ac:dyDescent="0.3">
      <c r="A83" s="50">
        <v>46344</v>
      </c>
      <c r="B83" s="47" t="s">
        <v>180</v>
      </c>
      <c r="C83" s="49"/>
      <c r="D83" s="56"/>
      <c r="E83" s="61">
        <v>8.5</v>
      </c>
      <c r="F83" s="62"/>
      <c r="G83" s="65"/>
      <c r="H83" s="66"/>
      <c r="I83" s="66"/>
      <c r="J83" s="66"/>
      <c r="K83" s="66"/>
      <c r="L83" s="66"/>
      <c r="M83" s="66"/>
      <c r="N83" s="66"/>
      <c r="O83" s="66"/>
      <c r="P83" s="66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>
        <v>8.5</v>
      </c>
      <c r="AM83" s="72"/>
      <c r="AN83" s="72"/>
      <c r="AO83" s="72"/>
      <c r="AP83" s="72"/>
      <c r="AQ83" s="72"/>
      <c r="AR83" s="72"/>
      <c r="AS83" s="40"/>
      <c r="AT83" s="40"/>
    </row>
    <row r="84" spans="1:50" x14ac:dyDescent="0.3">
      <c r="A84" s="50">
        <v>46353</v>
      </c>
      <c r="B84" s="47" t="s">
        <v>197</v>
      </c>
      <c r="C84" s="49"/>
      <c r="D84" s="56"/>
      <c r="E84" s="61">
        <v>300</v>
      </c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>
        <v>300</v>
      </c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50" x14ac:dyDescent="0.3">
      <c r="A85" s="249">
        <v>46353</v>
      </c>
      <c r="B85" s="47" t="s">
        <v>168</v>
      </c>
      <c r="C85" s="49"/>
      <c r="D85" s="56"/>
      <c r="E85" s="191">
        <v>308.39999999999998</v>
      </c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>
        <v>308.39999999999998</v>
      </c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/>
      <c r="AT85" s="204"/>
    </row>
    <row r="86" spans="1:50" x14ac:dyDescent="0.3">
      <c r="A86" s="249">
        <v>46353</v>
      </c>
      <c r="B86" s="47" t="s">
        <v>198</v>
      </c>
      <c r="C86" s="49"/>
      <c r="D86" s="56"/>
      <c r="E86" s="61">
        <v>200.48</v>
      </c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>
        <v>200.48</v>
      </c>
      <c r="AM86" s="72"/>
      <c r="AN86" s="72"/>
      <c r="AO86" s="72"/>
      <c r="AP86" s="72"/>
      <c r="AQ86" s="72"/>
      <c r="AR86" s="72"/>
      <c r="AS86" s="203"/>
      <c r="AT86" s="204"/>
      <c r="AX86" s="238" t="s">
        <v>201</v>
      </c>
    </row>
    <row r="87" spans="1:50" x14ac:dyDescent="0.3">
      <c r="A87" s="249">
        <v>46354</v>
      </c>
      <c r="B87" s="253" t="s">
        <v>199</v>
      </c>
      <c r="C87" s="49"/>
      <c r="D87" s="56"/>
      <c r="E87" s="61">
        <v>172.8</v>
      </c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>
        <v>172.8</v>
      </c>
      <c r="AM87" s="72"/>
      <c r="AN87" s="72"/>
      <c r="AO87" s="72"/>
      <c r="AP87" s="72"/>
      <c r="AQ87" s="72"/>
      <c r="AR87" s="72"/>
      <c r="AS87" s="203">
        <f>SUM(G79:P87)</f>
        <v>25.06</v>
      </c>
      <c r="AT87" s="204">
        <f>SUM(Q79:AR87)</f>
        <v>1590.08</v>
      </c>
    </row>
    <row r="88" spans="1:50" x14ac:dyDescent="0.3">
      <c r="A88" s="249">
        <v>46368</v>
      </c>
      <c r="B88" s="253" t="s">
        <v>200</v>
      </c>
      <c r="C88" s="49"/>
      <c r="D88" s="56"/>
      <c r="E88" s="191">
        <v>19200</v>
      </c>
      <c r="F88" s="250"/>
      <c r="G88" s="65"/>
      <c r="H88" s="65"/>
      <c r="I88" s="65"/>
      <c r="J88" s="65"/>
      <c r="K88" s="65">
        <v>19200</v>
      </c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203"/>
      <c r="AT88" s="204"/>
    </row>
    <row r="89" spans="1:50" x14ac:dyDescent="0.3">
      <c r="A89" s="249">
        <v>46386</v>
      </c>
      <c r="B89" s="253" t="s">
        <v>51</v>
      </c>
      <c r="C89" s="49"/>
      <c r="D89" s="56"/>
      <c r="E89" s="191">
        <v>24.26</v>
      </c>
      <c r="F89" s="250"/>
      <c r="G89" s="65"/>
      <c r="H89" s="65">
        <v>24.26</v>
      </c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203"/>
      <c r="AT89" s="204"/>
    </row>
    <row r="90" spans="1:50" x14ac:dyDescent="0.3">
      <c r="A90" s="249">
        <v>46357</v>
      </c>
      <c r="B90" s="47" t="s">
        <v>176</v>
      </c>
      <c r="C90" s="49"/>
      <c r="D90" s="56"/>
      <c r="E90" s="61">
        <v>253.2</v>
      </c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>
        <v>253.2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203"/>
      <c r="AT90" s="204"/>
    </row>
    <row r="91" spans="1:50" x14ac:dyDescent="0.3">
      <c r="A91" s="249">
        <v>46357</v>
      </c>
      <c r="B91" s="47" t="s">
        <v>166</v>
      </c>
      <c r="C91" s="49"/>
      <c r="D91" s="56"/>
      <c r="E91" s="61">
        <v>63.2</v>
      </c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>
        <v>63.2</v>
      </c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252"/>
      <c r="AT91" s="204"/>
    </row>
    <row r="92" spans="1:50" x14ac:dyDescent="0.3">
      <c r="A92" s="249">
        <v>46375</v>
      </c>
      <c r="B92" s="47" t="s">
        <v>202</v>
      </c>
      <c r="C92" s="49"/>
      <c r="D92" s="56"/>
      <c r="E92" s="61">
        <v>47</v>
      </c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>
        <v>47</v>
      </c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252"/>
      <c r="AT92" s="204"/>
    </row>
    <row r="93" spans="1:50" x14ac:dyDescent="0.3">
      <c r="A93" s="249">
        <v>46375</v>
      </c>
      <c r="B93" s="47" t="s">
        <v>183</v>
      </c>
      <c r="C93" s="49"/>
      <c r="D93" s="56"/>
      <c r="E93" s="61">
        <v>8.5</v>
      </c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>
        <v>8.5</v>
      </c>
      <c r="AM93" s="72"/>
      <c r="AN93" s="72"/>
      <c r="AO93" s="72"/>
      <c r="AP93" s="72"/>
      <c r="AQ93" s="72"/>
      <c r="AR93" s="72"/>
      <c r="AS93" s="252"/>
      <c r="AT93" s="204"/>
    </row>
    <row r="94" spans="1:50" x14ac:dyDescent="0.3">
      <c r="A94" s="249">
        <v>46375</v>
      </c>
      <c r="B94" s="47" t="s">
        <v>164</v>
      </c>
      <c r="C94" s="49"/>
      <c r="D94" s="56"/>
      <c r="E94" s="61">
        <v>115</v>
      </c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>
        <v>115</v>
      </c>
      <c r="AM94" s="72"/>
      <c r="AN94" s="72"/>
      <c r="AO94" s="72"/>
      <c r="AP94" s="72"/>
      <c r="AQ94" s="72"/>
      <c r="AR94" s="72"/>
      <c r="AS94" s="12"/>
      <c r="AT94" s="12"/>
    </row>
    <row r="95" spans="1:50" x14ac:dyDescent="0.3">
      <c r="A95" s="249">
        <v>46379</v>
      </c>
      <c r="B95" s="47" t="s">
        <v>164</v>
      </c>
      <c r="C95" s="49"/>
      <c r="D95" s="56"/>
      <c r="E95" s="61">
        <v>115</v>
      </c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>
        <v>115</v>
      </c>
      <c r="AM95" s="72"/>
      <c r="AN95" s="72"/>
      <c r="AO95" s="72"/>
      <c r="AP95" s="72"/>
      <c r="AQ95" s="72"/>
      <c r="AR95" s="72"/>
      <c r="AS95" s="12"/>
      <c r="AT95" s="12"/>
    </row>
    <row r="96" spans="1:50" x14ac:dyDescent="0.3">
      <c r="A96" s="249">
        <v>46379</v>
      </c>
      <c r="B96" s="47" t="s">
        <v>189</v>
      </c>
      <c r="C96" s="49"/>
      <c r="D96" s="56"/>
      <c r="E96" s="61">
        <v>240</v>
      </c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>
        <v>240</v>
      </c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>
        <v>46385</v>
      </c>
      <c r="B97" s="47" t="s">
        <v>176</v>
      </c>
      <c r="C97" s="49"/>
      <c r="D97" s="56"/>
      <c r="E97" s="61">
        <v>253.2</v>
      </c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>
        <v>253.2</v>
      </c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>
        <v>46385</v>
      </c>
      <c r="B98" s="47" t="s">
        <v>166</v>
      </c>
      <c r="C98" s="49"/>
      <c r="D98" s="56"/>
      <c r="E98" s="61">
        <v>63.2</v>
      </c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>
        <v>63.2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203">
        <f>SUM(G88:P98)</f>
        <v>19224.259999999998</v>
      </c>
      <c r="AT98" s="204">
        <f>SUM(Q88:AR98)</f>
        <v>1158.3</v>
      </c>
    </row>
    <row r="99" spans="1:46" x14ac:dyDescent="0.3">
      <c r="A99" s="249">
        <v>46050</v>
      </c>
      <c r="B99" s="47" t="s">
        <v>205</v>
      </c>
      <c r="C99" s="49"/>
      <c r="D99" s="56"/>
      <c r="E99" s="61">
        <v>150.94999999999999</v>
      </c>
      <c r="F99" s="250"/>
      <c r="G99" s="65"/>
      <c r="H99" s="65"/>
      <c r="I99" s="65"/>
      <c r="J99" s="65"/>
      <c r="K99" s="65"/>
      <c r="L99" s="65"/>
      <c r="M99" s="65">
        <v>150.94999999999999</v>
      </c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252"/>
      <c r="AT99" s="204"/>
    </row>
    <row r="100" spans="1:46" x14ac:dyDescent="0.3">
      <c r="A100" s="249">
        <v>46053</v>
      </c>
      <c r="B100" s="47" t="s">
        <v>51</v>
      </c>
      <c r="C100" s="49"/>
      <c r="D100" s="56"/>
      <c r="E100" s="61"/>
      <c r="F100" s="250">
        <v>23.89</v>
      </c>
      <c r="G100" s="65"/>
      <c r="H100" s="65">
        <v>23.89</v>
      </c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252"/>
      <c r="AT100" s="204"/>
    </row>
    <row r="101" spans="1:46" x14ac:dyDescent="0.3">
      <c r="A101" s="249">
        <v>46034</v>
      </c>
      <c r="B101" s="47" t="s">
        <v>203</v>
      </c>
      <c r="C101" s="49"/>
      <c r="D101" s="56"/>
      <c r="E101" s="61">
        <v>151.65</v>
      </c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>
        <v>151.65</v>
      </c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12"/>
      <c r="AT101" s="12"/>
    </row>
    <row r="102" spans="1:46" x14ac:dyDescent="0.3">
      <c r="A102" s="249">
        <v>46041</v>
      </c>
      <c r="B102" s="47" t="s">
        <v>204</v>
      </c>
      <c r="C102" s="49"/>
      <c r="D102" s="56"/>
      <c r="E102" s="61">
        <v>8.5</v>
      </c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>
        <v>8.5</v>
      </c>
      <c r="AM102" s="72"/>
      <c r="AN102" s="72"/>
      <c r="AO102" s="72"/>
      <c r="AP102" s="72"/>
      <c r="AQ102" s="72"/>
      <c r="AR102" s="72"/>
      <c r="AS102" s="12"/>
      <c r="AT102" s="12"/>
    </row>
    <row r="103" spans="1:46" x14ac:dyDescent="0.3">
      <c r="A103" s="249">
        <v>46050</v>
      </c>
      <c r="B103" s="47" t="s">
        <v>176</v>
      </c>
      <c r="C103" s="49"/>
      <c r="D103" s="56"/>
      <c r="E103" s="61">
        <v>253.2</v>
      </c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251">
        <v>253.2</v>
      </c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72"/>
      <c r="AN103" s="72"/>
      <c r="AO103" s="72"/>
      <c r="AP103" s="72"/>
      <c r="AQ103" s="72"/>
      <c r="AR103" s="72"/>
      <c r="AS103" s="12"/>
      <c r="AT103" s="12"/>
    </row>
    <row r="104" spans="1:46" x14ac:dyDescent="0.3">
      <c r="A104" s="249">
        <v>46050</v>
      </c>
      <c r="B104" s="47" t="s">
        <v>166</v>
      </c>
      <c r="C104" s="49"/>
      <c r="D104" s="56"/>
      <c r="E104" s="61">
        <v>63.2</v>
      </c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251"/>
      <c r="R104" s="251">
        <v>63.2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72"/>
      <c r="AN104" s="72"/>
      <c r="AO104" s="72"/>
      <c r="AP104" s="72"/>
      <c r="AQ104" s="72"/>
      <c r="AR104" s="72"/>
      <c r="AS104" s="203">
        <f>SUM(G99:P104)</f>
        <v>174.83999999999997</v>
      </c>
      <c r="AT104" s="204">
        <f>SUM(Q99:AR104)</f>
        <v>476.55</v>
      </c>
    </row>
    <row r="105" spans="1:46" x14ac:dyDescent="0.3">
      <c r="A105" s="249">
        <v>46070</v>
      </c>
      <c r="B105" s="47" t="s">
        <v>204</v>
      </c>
      <c r="C105" s="49"/>
      <c r="D105" s="56"/>
      <c r="E105" s="61">
        <v>8.5</v>
      </c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>
        <v>8.5</v>
      </c>
      <c r="AM105" s="72"/>
      <c r="AN105" s="72"/>
      <c r="AO105" s="72"/>
      <c r="AP105" s="72"/>
      <c r="AQ105" s="72"/>
      <c r="AR105" s="72"/>
      <c r="AS105" s="12"/>
      <c r="AT105" s="12"/>
    </row>
    <row r="106" spans="1:46" x14ac:dyDescent="0.3">
      <c r="A106" s="249">
        <v>46081</v>
      </c>
      <c r="B106" s="47" t="s">
        <v>51</v>
      </c>
      <c r="C106" s="49"/>
      <c r="D106" s="56"/>
      <c r="E106" s="61"/>
      <c r="F106" s="250">
        <v>21.55</v>
      </c>
      <c r="G106" s="65"/>
      <c r="H106" s="65">
        <v>21.55</v>
      </c>
      <c r="I106" s="65"/>
      <c r="J106" s="65"/>
      <c r="K106" s="65"/>
      <c r="L106" s="65"/>
      <c r="M106" s="65"/>
      <c r="N106" s="65"/>
      <c r="O106" s="65"/>
      <c r="P106" s="65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72"/>
      <c r="AN106" s="72"/>
      <c r="AO106" s="72"/>
      <c r="AP106" s="72"/>
      <c r="AQ106" s="72"/>
      <c r="AR106" s="72"/>
      <c r="AS106" s="203">
        <f>SUM(G105:P106)</f>
        <v>21.55</v>
      </c>
      <c r="AT106" s="204">
        <f>SUM(Q105:AR106)</f>
        <v>8.5</v>
      </c>
    </row>
    <row r="107" spans="1:46" x14ac:dyDescent="0.3">
      <c r="A107" s="249">
        <v>46112</v>
      </c>
      <c r="B107" s="47" t="s">
        <v>51</v>
      </c>
      <c r="C107" s="49"/>
      <c r="D107" s="56"/>
      <c r="E107" s="61"/>
      <c r="F107" s="250">
        <v>24.64</v>
      </c>
      <c r="G107" s="65"/>
      <c r="H107" s="65">
        <v>24.64</v>
      </c>
      <c r="I107" s="65"/>
      <c r="J107" s="65"/>
      <c r="K107" s="65"/>
      <c r="L107" s="65"/>
      <c r="M107" s="65"/>
      <c r="N107" s="65"/>
      <c r="O107" s="65"/>
      <c r="P107" s="65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72"/>
      <c r="AN107" s="72"/>
      <c r="AO107" s="72"/>
      <c r="AP107" s="72"/>
      <c r="AQ107" s="72"/>
      <c r="AR107" s="72"/>
      <c r="AS107" s="252"/>
      <c r="AT107" s="204"/>
    </row>
    <row r="108" spans="1:46" x14ac:dyDescent="0.3">
      <c r="A108" s="249">
        <v>46083</v>
      </c>
      <c r="B108" s="47" t="s">
        <v>176</v>
      </c>
      <c r="C108" s="49"/>
      <c r="D108" s="56"/>
      <c r="E108" s="61">
        <v>253.2</v>
      </c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251">
        <v>253.2</v>
      </c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72"/>
      <c r="AN108" s="72"/>
      <c r="AO108" s="72"/>
      <c r="AP108" s="72"/>
      <c r="AQ108" s="72"/>
      <c r="AR108" s="72"/>
      <c r="AS108" s="12"/>
      <c r="AT108" s="12"/>
    </row>
    <row r="109" spans="1:46" x14ac:dyDescent="0.3">
      <c r="A109" s="249">
        <v>46083</v>
      </c>
      <c r="B109" s="47" t="s">
        <v>166</v>
      </c>
      <c r="C109" s="49"/>
      <c r="D109" s="56"/>
      <c r="E109" s="61">
        <v>63.2</v>
      </c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251"/>
      <c r="R109" s="251">
        <v>63.2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72"/>
      <c r="AN109" s="72"/>
      <c r="AO109" s="72"/>
      <c r="AP109" s="72"/>
      <c r="AQ109" s="72"/>
      <c r="AR109" s="72"/>
      <c r="AS109" s="203"/>
      <c r="AT109" s="204"/>
    </row>
    <row r="110" spans="1:46" x14ac:dyDescent="0.3">
      <c r="A110" s="249">
        <v>46097</v>
      </c>
      <c r="B110" s="47" t="s">
        <v>208</v>
      </c>
      <c r="C110" s="49"/>
      <c r="D110" s="56"/>
      <c r="E110" s="61">
        <v>306.43</v>
      </c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>
        <v>306.43</v>
      </c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52"/>
      <c r="AT110" s="204"/>
    </row>
    <row r="111" spans="1:46" x14ac:dyDescent="0.3">
      <c r="A111" s="249">
        <v>46098</v>
      </c>
      <c r="B111" s="47" t="s">
        <v>207</v>
      </c>
      <c r="C111" s="49"/>
      <c r="D111" s="56"/>
      <c r="E111" s="61">
        <v>83.99</v>
      </c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>
        <v>83.99</v>
      </c>
      <c r="AO111" s="71"/>
      <c r="AP111" s="71"/>
      <c r="AQ111" s="71"/>
      <c r="AR111" s="71"/>
      <c r="AS111" s="203">
        <f>SUM(G108:N111)</f>
        <v>0</v>
      </c>
      <c r="AT111" s="204">
        <f>SUM(Q108:AR111)</f>
        <v>706.81999999999994</v>
      </c>
    </row>
    <row r="112" spans="1:46" x14ac:dyDescent="0.3">
      <c r="A112" s="249">
        <v>46098</v>
      </c>
      <c r="B112" s="47" t="s">
        <v>206</v>
      </c>
      <c r="C112" s="49"/>
      <c r="D112" s="56"/>
      <c r="E112" s="61">
        <v>228</v>
      </c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>
        <v>228</v>
      </c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52"/>
      <c r="AT112" s="204"/>
    </row>
    <row r="113" spans="1:46" x14ac:dyDescent="0.3">
      <c r="A113" s="249">
        <v>46098</v>
      </c>
      <c r="B113" s="47" t="s">
        <v>204</v>
      </c>
      <c r="C113" s="49"/>
      <c r="D113" s="56"/>
      <c r="E113" s="61">
        <v>4.25</v>
      </c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>
        <v>4.25</v>
      </c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>
        <v>46104</v>
      </c>
      <c r="B114" s="253" t="s">
        <v>164</v>
      </c>
      <c r="C114" s="49"/>
      <c r="D114" s="56"/>
      <c r="E114" s="61">
        <v>115</v>
      </c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>
        <v>115</v>
      </c>
      <c r="AM114" s="71"/>
      <c r="AN114" s="71"/>
      <c r="AO114" s="71"/>
      <c r="AP114" s="71"/>
      <c r="AQ114" s="71"/>
      <c r="AR114" s="71"/>
      <c r="AS114" s="252"/>
      <c r="AT114" s="204"/>
    </row>
    <row r="115" spans="1:46" x14ac:dyDescent="0.3">
      <c r="A115" s="249">
        <v>46111</v>
      </c>
      <c r="B115" s="47" t="s">
        <v>176</v>
      </c>
      <c r="C115" s="49"/>
      <c r="D115" s="56"/>
      <c r="E115" s="61">
        <v>253.2</v>
      </c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>
        <v>253.2</v>
      </c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>
        <v>46111</v>
      </c>
      <c r="B116" s="47" t="s">
        <v>166</v>
      </c>
      <c r="C116" s="49"/>
      <c r="D116" s="56"/>
      <c r="E116" s="61">
        <v>63.2</v>
      </c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>
        <v>63.2</v>
      </c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203">
        <f>SUM(G107:P116)</f>
        <v>24.64</v>
      </c>
      <c r="AT116" s="204">
        <f>SUM(Q107:AR116)</f>
        <v>1370.47</v>
      </c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04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52"/>
      <c r="AT118" s="204"/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52"/>
      <c r="AT119" s="204"/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03">
        <f>SUM(G112:N120)</f>
        <v>0</v>
      </c>
      <c r="AT120" s="204">
        <f>SUM(Q112:AR120)</f>
        <v>663.65000000000009</v>
      </c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52"/>
      <c r="AT121" s="204"/>
    </row>
    <row r="122" spans="1:46" x14ac:dyDescent="0.3">
      <c r="A122" s="249"/>
      <c r="B122" s="47"/>
      <c r="C122" s="49"/>
      <c r="D122" s="56"/>
      <c r="E122" s="6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03">
        <f>SUM(G121:N122)</f>
        <v>0</v>
      </c>
      <c r="AT122" s="204">
        <f>SUM(Q121:AR122)</f>
        <v>0</v>
      </c>
    </row>
    <row r="123" spans="1:46" x14ac:dyDescent="0.3">
      <c r="A123" s="249"/>
      <c r="B123" s="47"/>
      <c r="C123" s="49"/>
      <c r="D123" s="56"/>
      <c r="E123" s="6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252"/>
      <c r="AT123" s="204"/>
    </row>
    <row r="124" spans="1:46" x14ac:dyDescent="0.3">
      <c r="A124" s="249"/>
      <c r="B124" s="47"/>
      <c r="C124" s="49"/>
      <c r="D124" s="56"/>
      <c r="E124" s="6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12"/>
      <c r="AT124" s="12"/>
    </row>
    <row r="125" spans="1:46" x14ac:dyDescent="0.3">
      <c r="A125" s="249"/>
      <c r="B125" s="47"/>
      <c r="C125" s="49"/>
      <c r="D125" s="56"/>
      <c r="E125" s="6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52"/>
    </row>
    <row r="126" spans="1:46" x14ac:dyDescent="0.3">
      <c r="A126" s="249"/>
      <c r="B126" s="47"/>
      <c r="C126" s="49"/>
      <c r="D126" s="56"/>
      <c r="E126" s="6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52"/>
    </row>
    <row r="127" spans="1:46" x14ac:dyDescent="0.3">
      <c r="A127" s="249"/>
      <c r="B127" s="47"/>
      <c r="C127" s="49"/>
      <c r="D127" s="56"/>
      <c r="E127" s="6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2"/>
      <c r="AT127" s="252"/>
    </row>
    <row r="128" spans="1:46" x14ac:dyDescent="0.3">
      <c r="A128" s="249"/>
      <c r="B128" s="47"/>
      <c r="C128" s="49"/>
      <c r="D128" s="56"/>
      <c r="E128" s="6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52"/>
      <c r="AT128" s="252"/>
    </row>
    <row r="129" spans="1:46" x14ac:dyDescent="0.3">
      <c r="A129" s="249"/>
      <c r="B129" s="47"/>
      <c r="C129" s="49"/>
      <c r="D129" s="56"/>
      <c r="E129" s="6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03"/>
      <c r="AT129" s="204"/>
    </row>
    <row r="130" spans="1:46" x14ac:dyDescent="0.3">
      <c r="A130" s="249"/>
      <c r="B130" s="47"/>
      <c r="C130" s="49"/>
      <c r="D130" s="56"/>
      <c r="E130" s="19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19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19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19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19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40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40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40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40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52"/>
      <c r="AT140" s="240"/>
    </row>
    <row r="141" spans="1:46" x14ac:dyDescent="0.3">
      <c r="A141" s="249"/>
      <c r="B141" s="47"/>
      <c r="C141" s="49"/>
      <c r="D141" s="56"/>
      <c r="E141" s="6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40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2"/>
      <c r="AT142" s="240"/>
    </row>
    <row r="143" spans="1:46" x14ac:dyDescent="0.3">
      <c r="A143" s="249"/>
      <c r="B143" s="47"/>
      <c r="C143" s="49"/>
      <c r="D143" s="56"/>
      <c r="E143" s="6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40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52"/>
    </row>
    <row r="145" spans="1:46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52"/>
      <c r="AT145" s="252"/>
    </row>
    <row r="146" spans="1:46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2"/>
      <c r="AT146" s="252"/>
    </row>
    <row r="147" spans="1:46" x14ac:dyDescent="0.3">
      <c r="A147" s="249"/>
      <c r="B147" s="47"/>
      <c r="C147" s="49"/>
      <c r="D147" s="56"/>
      <c r="E147" s="6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52"/>
      <c r="AT147" s="252"/>
    </row>
    <row r="148" spans="1:46" x14ac:dyDescent="0.3">
      <c r="A148" s="249"/>
      <c r="B148" s="47"/>
      <c r="C148" s="49"/>
      <c r="D148" s="56"/>
      <c r="E148" s="6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03"/>
      <c r="AT148" s="204"/>
    </row>
    <row r="149" spans="1:46" x14ac:dyDescent="0.3">
      <c r="A149" s="249"/>
      <c r="B149" s="47"/>
      <c r="C149" s="49"/>
      <c r="D149" s="56"/>
      <c r="E149" s="19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46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46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2"/>
      <c r="AT151" s="240"/>
    </row>
    <row r="152" spans="1:46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52"/>
      <c r="AT152" s="240"/>
    </row>
    <row r="153" spans="1:46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03"/>
      <c r="AT153" s="204"/>
    </row>
    <row r="154" spans="1:46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46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46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40"/>
    </row>
    <row r="157" spans="1:46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40"/>
    </row>
    <row r="158" spans="1:46" x14ac:dyDescent="0.3">
      <c r="A158" s="249"/>
      <c r="B158" s="47"/>
      <c r="C158" s="49"/>
      <c r="D158" s="56"/>
      <c r="E158" s="61"/>
      <c r="F158" s="250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252"/>
      <c r="AT158" s="240"/>
    </row>
    <row r="159" spans="1:46" x14ac:dyDescent="0.3">
      <c r="A159" s="249"/>
      <c r="B159" s="47"/>
      <c r="C159" s="49"/>
      <c r="D159" s="56"/>
      <c r="E159" s="61"/>
      <c r="F159" s="250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252"/>
      <c r="AT159" s="240"/>
    </row>
    <row r="160" spans="1:46" x14ac:dyDescent="0.3">
      <c r="A160" s="249"/>
      <c r="B160" s="47"/>
      <c r="C160" s="49"/>
      <c r="D160" s="56"/>
      <c r="E160" s="61"/>
      <c r="F160" s="250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252"/>
      <c r="AT160" s="240"/>
    </row>
    <row r="161" spans="1:263" x14ac:dyDescent="0.3">
      <c r="A161" s="249"/>
      <c r="B161" s="47"/>
      <c r="C161" s="49"/>
      <c r="D161" s="56"/>
      <c r="E161" s="61"/>
      <c r="F161" s="250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252"/>
      <c r="AT161" s="240"/>
    </row>
    <row r="162" spans="1:263" x14ac:dyDescent="0.3">
      <c r="A162" s="249"/>
      <c r="B162" s="47"/>
      <c r="C162" s="49"/>
      <c r="D162" s="56"/>
      <c r="E162" s="61"/>
      <c r="F162" s="250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252"/>
      <c r="AT162" s="240"/>
    </row>
    <row r="163" spans="1:263" x14ac:dyDescent="0.3">
      <c r="A163" s="249"/>
      <c r="B163" s="47"/>
      <c r="C163" s="49"/>
      <c r="D163" s="56"/>
      <c r="E163" s="61"/>
      <c r="F163" s="250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252"/>
      <c r="AT163" s="240"/>
    </row>
    <row r="164" spans="1:263" x14ac:dyDescent="0.3">
      <c r="A164" s="249"/>
      <c r="B164" s="47"/>
      <c r="C164" s="49"/>
      <c r="D164" s="56"/>
      <c r="E164" s="61"/>
      <c r="F164" s="250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252"/>
      <c r="AT164" s="252"/>
    </row>
    <row r="165" spans="1:263" x14ac:dyDescent="0.3">
      <c r="A165" s="249"/>
      <c r="B165" s="47"/>
      <c r="C165" s="49"/>
      <c r="D165" s="56"/>
      <c r="E165" s="61"/>
      <c r="F165" s="250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252"/>
      <c r="AT165" s="252"/>
    </row>
    <row r="166" spans="1:263" s="2" customFormat="1" x14ac:dyDescent="0.3">
      <c r="A166" s="39"/>
      <c r="B166" s="53" t="s">
        <v>31</v>
      </c>
      <c r="D166" s="259"/>
      <c r="E166" s="187" t="e">
        <f>SUM(E18:E83)-#REF!-#REF!</f>
        <v>#REF!</v>
      </c>
      <c r="F166" s="187">
        <v>0</v>
      </c>
      <c r="G166" s="67">
        <f t="shared" ref="G166:AP166" si="0">SUM(G9:G165)</f>
        <v>16492</v>
      </c>
      <c r="H166" s="67">
        <f t="shared" si="0"/>
        <v>202.45</v>
      </c>
      <c r="I166" s="67">
        <f t="shared" si="0"/>
        <v>0</v>
      </c>
      <c r="J166" s="67">
        <f t="shared" si="0"/>
        <v>520.19000000000005</v>
      </c>
      <c r="K166" s="67">
        <f t="shared" si="0"/>
        <v>19200</v>
      </c>
      <c r="L166" s="67">
        <f t="shared" si="0"/>
        <v>0</v>
      </c>
      <c r="M166" s="67">
        <f t="shared" si="0"/>
        <v>4649.7</v>
      </c>
      <c r="N166" s="67">
        <f t="shared" si="0"/>
        <v>0</v>
      </c>
      <c r="O166" s="67">
        <f t="shared" si="0"/>
        <v>0</v>
      </c>
      <c r="P166" s="67">
        <f t="shared" si="0"/>
        <v>15000</v>
      </c>
      <c r="Q166" s="67">
        <f t="shared" si="0"/>
        <v>2966.7999999999993</v>
      </c>
      <c r="R166" s="67">
        <f t="shared" si="0"/>
        <v>993.00000000000011</v>
      </c>
      <c r="S166" s="67">
        <f t="shared" si="0"/>
        <v>63.2</v>
      </c>
      <c r="T166" s="67">
        <f t="shared" si="0"/>
        <v>308.61</v>
      </c>
      <c r="U166" s="67">
        <f t="shared" si="0"/>
        <v>60</v>
      </c>
      <c r="V166" s="67">
        <f t="shared" si="0"/>
        <v>44.290000000000006</v>
      </c>
      <c r="W166" s="67">
        <f t="shared" si="0"/>
        <v>666.6</v>
      </c>
      <c r="X166" s="67">
        <f t="shared" si="0"/>
        <v>413.5</v>
      </c>
      <c r="Y166" s="67">
        <f t="shared" si="0"/>
        <v>47</v>
      </c>
      <c r="Z166" s="67">
        <f t="shared" si="0"/>
        <v>134</v>
      </c>
      <c r="AA166" s="67">
        <f t="shared" si="0"/>
        <v>228</v>
      </c>
      <c r="AB166" s="67">
        <f t="shared" si="0"/>
        <v>0</v>
      </c>
      <c r="AC166" s="67">
        <f t="shared" si="0"/>
        <v>3483.5000000000005</v>
      </c>
      <c r="AD166" s="67">
        <f t="shared" si="0"/>
        <v>686.4</v>
      </c>
      <c r="AE166" s="67">
        <f t="shared" si="0"/>
        <v>3630</v>
      </c>
      <c r="AF166" s="67">
        <f t="shared" si="0"/>
        <v>300</v>
      </c>
      <c r="AG166" s="67">
        <f t="shared" si="0"/>
        <v>3817.2</v>
      </c>
      <c r="AH166" s="67">
        <f t="shared" si="0"/>
        <v>306.43</v>
      </c>
      <c r="AI166" s="67">
        <f t="shared" si="0"/>
        <v>59.99</v>
      </c>
      <c r="AJ166" s="67">
        <f t="shared" si="0"/>
        <v>0</v>
      </c>
      <c r="AK166" s="67">
        <f t="shared" si="0"/>
        <v>0</v>
      </c>
      <c r="AL166" s="67">
        <f t="shared" si="0"/>
        <v>4661.83</v>
      </c>
      <c r="AM166" s="67">
        <f t="shared" si="0"/>
        <v>0</v>
      </c>
      <c r="AN166" s="67">
        <f t="shared" si="0"/>
        <v>83.99</v>
      </c>
      <c r="AO166" s="67">
        <f t="shared" si="0"/>
        <v>150</v>
      </c>
      <c r="AP166" s="67">
        <f t="shared" si="0"/>
        <v>200</v>
      </c>
      <c r="AQ166" s="67">
        <v>15000</v>
      </c>
      <c r="AR166" s="67">
        <f>SUM(AR9:AR165)</f>
        <v>403.1</v>
      </c>
      <c r="AS166" s="67">
        <f t="shared" ref="AS166:AT166" si="1">SUM(AS9:AS165)</f>
        <v>56064.34</v>
      </c>
      <c r="AT166" s="67">
        <f t="shared" si="1"/>
        <v>40077.910000000011</v>
      </c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</row>
    <row r="167" spans="1:263" ht="13.5" thickBot="1" x14ac:dyDescent="0.35">
      <c r="A167" s="38"/>
      <c r="B167" s="52" t="s">
        <v>30</v>
      </c>
      <c r="C167" s="9"/>
      <c r="D167" s="260"/>
      <c r="E167" s="63" t="e">
        <f>#REF!+#REF!+#REF!+#REF!+#REF!</f>
        <v>#REF!</v>
      </c>
      <c r="F167" s="185" t="e">
        <f>#REF!+#REF!+#REF!+#REF!+#REF!+#REF!+#REF!</f>
        <v>#REF!</v>
      </c>
      <c r="G167" s="68"/>
      <c r="H167" s="69"/>
      <c r="I167" s="69"/>
      <c r="J167" s="69"/>
      <c r="K167" s="69"/>
      <c r="L167" s="69"/>
      <c r="M167" s="69"/>
      <c r="N167" s="69"/>
      <c r="O167" s="69"/>
      <c r="P167" s="69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4"/>
      <c r="AJ167" s="74"/>
      <c r="AK167" s="74"/>
      <c r="AL167" s="74"/>
      <c r="AM167" s="74"/>
      <c r="AN167" s="74"/>
      <c r="AO167" s="74"/>
      <c r="AP167" s="74"/>
      <c r="AQ167" s="74"/>
      <c r="AR167" s="11"/>
      <c r="AS167" s="40"/>
      <c r="AT167" s="40"/>
    </row>
    <row r="168" spans="1:263" x14ac:dyDescent="0.3">
      <c r="A168" s="35"/>
      <c r="B168" s="3"/>
      <c r="C168" s="3"/>
      <c r="D168" s="44"/>
      <c r="E168" s="10"/>
      <c r="F168" s="10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6"/>
      <c r="AG168" s="26"/>
      <c r="AH168" s="25"/>
      <c r="AI168" s="27"/>
      <c r="AJ168" s="27"/>
      <c r="AK168" s="27"/>
      <c r="AL168" s="27"/>
      <c r="AM168" s="27"/>
      <c r="AN168" s="27"/>
      <c r="AO168" s="27"/>
      <c r="AP168" s="27"/>
      <c r="AQ168" s="27"/>
      <c r="AR168" s="13"/>
      <c r="AS168" s="40"/>
      <c r="AT168" s="40"/>
    </row>
    <row r="169" spans="1:263" s="1" customFormat="1" ht="26" x14ac:dyDescent="0.3">
      <c r="A169" s="39"/>
      <c r="B169" s="14"/>
      <c r="C169" s="14"/>
      <c r="D169" s="45"/>
      <c r="E169" s="4"/>
      <c r="F169" s="4"/>
      <c r="G169" s="51"/>
      <c r="H169" s="51">
        <f>SUM(G166:N166)</f>
        <v>41064.339999999997</v>
      </c>
      <c r="I169" s="4"/>
      <c r="J169" s="48"/>
      <c r="K169" s="4"/>
      <c r="L169" s="4"/>
      <c r="M169" s="4"/>
      <c r="N169" s="4"/>
      <c r="O169" s="4"/>
      <c r="P169" s="4"/>
      <c r="Q169" s="29"/>
      <c r="R169" s="29"/>
      <c r="S169" s="15">
        <f>SUM(S166:AM166)</f>
        <v>18910.55</v>
      </c>
      <c r="T169" s="15"/>
      <c r="U169" s="29"/>
      <c r="V169" s="29"/>
      <c r="W169" s="29"/>
      <c r="X169" s="29"/>
      <c r="Y169" s="29"/>
      <c r="Z169" s="15"/>
      <c r="AA169" s="15"/>
      <c r="AB169" s="42" t="s">
        <v>14</v>
      </c>
      <c r="AC169" s="15">
        <f>SUM(Q166:AR166)</f>
        <v>38707.439999999995</v>
      </c>
      <c r="AD169" s="29"/>
      <c r="AF169" s="30"/>
      <c r="AG169" s="30"/>
      <c r="AH169" s="29"/>
      <c r="AI169" s="41"/>
      <c r="AJ169" s="41"/>
      <c r="AK169" s="41"/>
      <c r="AL169" s="41"/>
      <c r="AM169" s="41"/>
      <c r="AN169" s="41"/>
      <c r="AO169" s="41"/>
      <c r="AP169" s="41"/>
      <c r="AQ169" s="41"/>
      <c r="AR169" s="13"/>
      <c r="AS169" s="40"/>
      <c r="AT169" s="40"/>
    </row>
    <row r="170" spans="1:263" x14ac:dyDescent="0.3">
      <c r="A170" s="35"/>
      <c r="B170" s="3"/>
      <c r="C170" s="3"/>
      <c r="D170" s="4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6"/>
      <c r="AG170" s="26"/>
      <c r="AH170" s="25"/>
      <c r="AI170" s="27"/>
      <c r="AJ170" s="27"/>
      <c r="AK170" s="27"/>
      <c r="AL170" s="27"/>
      <c r="AM170" s="27"/>
      <c r="AN170" s="27"/>
      <c r="AO170" s="27"/>
      <c r="AP170" s="27"/>
      <c r="AQ170" s="27"/>
      <c r="AR170" s="13"/>
      <c r="AS170" s="40"/>
      <c r="AT170" s="40"/>
    </row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  <row r="980627" customFormat="1" ht="12.5" x14ac:dyDescent="0.25"/>
    <row r="980628" customFormat="1" ht="12.5" x14ac:dyDescent="0.25"/>
    <row r="980629" customFormat="1" ht="12.5" x14ac:dyDescent="0.25"/>
    <row r="980630" customFormat="1" ht="12.5" x14ac:dyDescent="0.25"/>
    <row r="980631" customFormat="1" ht="12.5" x14ac:dyDescent="0.25"/>
    <row r="980632" customFormat="1" ht="12.5" x14ac:dyDescent="0.25"/>
    <row r="980633" customFormat="1" ht="12.5" x14ac:dyDescent="0.25"/>
    <row r="980634" customFormat="1" ht="12.5" x14ac:dyDescent="0.25"/>
  </sheetData>
  <autoFilter ref="A2:AR153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topLeftCell="G2" zoomScaleNormal="100" workbookViewId="0">
      <selection activeCell="O9" sqref="O9:O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>
        <v>23030.04</v>
      </c>
      <c r="K9" s="138">
        <v>21439.96</v>
      </c>
      <c r="L9" s="138">
        <v>39481.660000000003</v>
      </c>
      <c r="M9" s="138">
        <v>39156.06</v>
      </c>
      <c r="N9" s="138">
        <v>39147.56</v>
      </c>
      <c r="O9" s="138">
        <v>37777.089999999997</v>
      </c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>
        <v>15083.05</v>
      </c>
      <c r="K10" s="140">
        <v>15108.11</v>
      </c>
      <c r="L10" s="138">
        <v>15132.37</v>
      </c>
      <c r="M10" s="140">
        <v>15156.26</v>
      </c>
      <c r="N10" s="140">
        <v>15177.81</v>
      </c>
      <c r="O10" s="140">
        <v>15202.45</v>
      </c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38113.089999999997</v>
      </c>
      <c r="K11" s="142">
        <f t="shared" si="0"/>
        <v>36548.07</v>
      </c>
      <c r="L11" s="142">
        <f>SUM(L9:L10)</f>
        <v>54614.030000000006</v>
      </c>
      <c r="M11" s="142">
        <f t="shared" si="0"/>
        <v>54312.32</v>
      </c>
      <c r="N11" s="142">
        <f t="shared" si="0"/>
        <v>54325.369999999995</v>
      </c>
      <c r="O11" s="142">
        <f t="shared" si="0"/>
        <v>52979.539999999994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-1818.1900000000023</v>
      </c>
      <c r="K14" s="151">
        <f>K11-J11</f>
        <v>-1565.0199999999968</v>
      </c>
      <c r="L14" s="151">
        <f t="shared" si="1"/>
        <v>18065.960000000006</v>
      </c>
      <c r="M14" s="151">
        <f t="shared" si="1"/>
        <v>-301.7100000000064</v>
      </c>
      <c r="N14" s="151">
        <f t="shared" si="1"/>
        <v>13.049999999995634</v>
      </c>
      <c r="O14" s="151">
        <f t="shared" si="1"/>
        <v>-1345.8300000000017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receiptsandpayment!AS78</f>
        <v>463.73</v>
      </c>
      <c r="K17" s="157">
        <f>receiptsandpayment!AS87</f>
        <v>25.06</v>
      </c>
      <c r="L17" s="157">
        <f>receiptsandpayment!AS98</f>
        <v>19224.259999999998</v>
      </c>
      <c r="M17" s="157">
        <f>receiptsandpayment!AS104</f>
        <v>174.83999999999997</v>
      </c>
      <c r="N17" s="157">
        <f>receiptsandpayment!AS106</f>
        <v>21.55</v>
      </c>
      <c r="O17" s="157">
        <f>receiptsandpayment!AS116</f>
        <v>24.64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receiptsandpayment!AT78</f>
        <v>2281.92</v>
      </c>
      <c r="K18" s="160">
        <f>receiptsandpayment!AT87</f>
        <v>1590.08</v>
      </c>
      <c r="L18" s="160">
        <f>receiptsandpayment!AT98</f>
        <v>1158.3</v>
      </c>
      <c r="M18" s="160">
        <f>receiptsandpayment!AT104</f>
        <v>476.55</v>
      </c>
      <c r="N18" s="159">
        <f>receiptsandpayment!AT106</f>
        <v>8.5</v>
      </c>
      <c r="O18" s="159">
        <f>receiptsandpayment!AT116</f>
        <v>1370.47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-1818.19</v>
      </c>
      <c r="K19" s="162">
        <f t="shared" si="2"/>
        <v>-1565.02</v>
      </c>
      <c r="L19" s="162">
        <f t="shared" si="2"/>
        <v>18065.96</v>
      </c>
      <c r="M19" s="162">
        <f t="shared" si="2"/>
        <v>-301.71000000000004</v>
      </c>
      <c r="N19" s="162">
        <f t="shared" si="2"/>
        <v>13.05</v>
      </c>
      <c r="O19" s="162">
        <f t="shared" si="2"/>
        <v>-1345.83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-2.2737367544323206E-12</v>
      </c>
      <c r="K23" s="169">
        <f t="shared" si="3"/>
        <v>3.1832314562052488E-12</v>
      </c>
      <c r="L23" s="169">
        <f t="shared" si="3"/>
        <v>0</v>
      </c>
      <c r="M23" s="169">
        <f t="shared" si="3"/>
        <v>-6.3664629124104977E-12</v>
      </c>
      <c r="N23" s="169">
        <f t="shared" si="3"/>
        <v>-4.3662851112458156E-12</v>
      </c>
      <c r="O23" s="169">
        <f t="shared" si="3"/>
        <v>-1.8189894035458565E-12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I1" zoomScaleNormal="100" workbookViewId="0">
      <pane ySplit="6" topLeftCell="A70" activePane="bottomLeft" state="frozen"/>
      <selection pane="bottomLeft" activeCell="V80" sqref="V80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146</v>
      </c>
      <c r="U5" s="190" t="s">
        <v>146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209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receiptsandpayment!G166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24.98</v>
      </c>
      <c r="O13" s="215">
        <v>25.06</v>
      </c>
      <c r="P13" s="215">
        <v>24.26</v>
      </c>
      <c r="Q13" s="215">
        <v>23.89</v>
      </c>
      <c r="R13" s="215">
        <v>21.55</v>
      </c>
      <c r="S13" s="215">
        <v>24.64</v>
      </c>
      <c r="T13" s="224">
        <f>receiptsandpayment!H166</f>
        <v>202.45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receiptsandpayment!I166</f>
        <v>0</v>
      </c>
      <c r="U19" s="75" t="e">
        <f t="shared" si="0"/>
        <v>#DIV/0!</v>
      </c>
      <c r="W19" s="76">
        <f>SUM(T12:T25)</f>
        <v>41064.339999999997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receiptsandpayment!J166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19200</v>
      </c>
      <c r="Q21" s="88">
        <v>0</v>
      </c>
      <c r="R21" s="88">
        <v>0</v>
      </c>
      <c r="S21" s="88">
        <v>0</v>
      </c>
      <c r="T21" s="223">
        <f>receiptsandpayment!K166</f>
        <v>19200</v>
      </c>
      <c r="U21" s="216">
        <f>receiptsandpayment!K166</f>
        <v>19200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receiptsandpayment!L166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438.75</v>
      </c>
      <c r="O23" s="88">
        <v>0</v>
      </c>
      <c r="P23" s="88">
        <v>0</v>
      </c>
      <c r="Q23" s="88">
        <v>150.94999999999999</v>
      </c>
      <c r="R23" s="88">
        <v>0</v>
      </c>
      <c r="S23" s="88">
        <v>0</v>
      </c>
      <c r="T23" s="223">
        <f>receiptsandpayment!M166</f>
        <v>4649.7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receiptsandpayment!N166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receiptsandpayment!N166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receiptsandpayment!O166</f>
        <v>0</v>
      </c>
      <c r="U25" s="75"/>
    </row>
    <row r="26" spans="1:23" x14ac:dyDescent="0.25">
      <c r="A26" s="75"/>
      <c r="B26" s="126" t="s">
        <v>181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receiptsandpayment!P166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463.73</v>
      </c>
      <c r="O27" s="94">
        <f t="shared" si="2"/>
        <v>25.06</v>
      </c>
      <c r="P27" s="94">
        <f t="shared" si="2"/>
        <v>19224.259999999998</v>
      </c>
      <c r="Q27" s="94">
        <f t="shared" si="2"/>
        <v>174.83999999999997</v>
      </c>
      <c r="R27" s="94">
        <f t="shared" si="2"/>
        <v>21.55</v>
      </c>
      <c r="S27" s="94">
        <f t="shared" si="2"/>
        <v>24.64</v>
      </c>
      <c r="T27" s="225">
        <f t="shared" si="2"/>
        <v>56064.34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41064.339999999997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275.2</v>
      </c>
      <c r="O30" s="219">
        <v>253.2</v>
      </c>
      <c r="P30" s="219">
        <v>506.2</v>
      </c>
      <c r="Q30" s="219">
        <v>253.2</v>
      </c>
      <c r="R30" s="219">
        <v>0</v>
      </c>
      <c r="S30" s="219">
        <v>506.4</v>
      </c>
      <c r="T30" s="223">
        <f>receiptsandpayment!Q166</f>
        <v>2966.7999999999993</v>
      </c>
      <c r="U30" s="75" t="e">
        <f t="shared" si="0"/>
        <v>#DIV/0!</v>
      </c>
      <c r="V30" s="113"/>
    </row>
    <row r="31" spans="1:23" ht="13" thickBot="1" x14ac:dyDescent="0.3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68.599999999999994</v>
      </c>
      <c r="O31" s="219">
        <v>63.2</v>
      </c>
      <c r="P31" s="219">
        <v>126.4</v>
      </c>
      <c r="Q31" s="219">
        <v>63.2</v>
      </c>
      <c r="R31" s="219">
        <v>0</v>
      </c>
      <c r="S31" s="219">
        <v>126.4</v>
      </c>
      <c r="T31" s="227">
        <f>receiptsandpayment!R166</f>
        <v>993.00000000000011</v>
      </c>
      <c r="U31" s="75" t="e">
        <f t="shared" si="0"/>
        <v>#DIV/0!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receiptsandpayment!S166</f>
        <v>63.2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151.65</v>
      </c>
      <c r="R33" s="219">
        <v>0</v>
      </c>
      <c r="S33" s="219">
        <v>0</v>
      </c>
      <c r="T33" s="229">
        <f>receiptsandpayment!T166</f>
        <v>308.61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receiptsandpayment!U166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receiptsandpayment!V166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receiptsandpayment!W166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283.5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receiptsandpayment!X166</f>
        <v>413.5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47</v>
      </c>
      <c r="Q38" s="219">
        <v>0</v>
      </c>
      <c r="R38" s="219">
        <v>0</v>
      </c>
      <c r="S38" s="219">
        <v>0</v>
      </c>
      <c r="T38" s="229">
        <f>receiptsandpayment!Y166</f>
        <v>47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receiptsandpayment!Z166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228</v>
      </c>
      <c r="T40" s="229">
        <f>receiptsandpayment!AA166</f>
        <v>228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receiptsandpayment!AB166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616.79999999999995</v>
      </c>
      <c r="O42" s="219">
        <v>308.39999999999998</v>
      </c>
      <c r="P42" s="219">
        <v>240</v>
      </c>
      <c r="Q42" s="219">
        <v>0</v>
      </c>
      <c r="R42" s="219">
        <v>0</v>
      </c>
      <c r="S42" s="219">
        <v>0</v>
      </c>
      <c r="T42" s="230">
        <f>receiptsandpayment!AC166</f>
        <v>3483.5000000000005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377.52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receiptsandpayment!AD166</f>
        <v>686.4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receiptsandpayment!AE166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300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receiptsandpayment!AF166</f>
        <v>300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receiptsandpayment!AG166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381.78</v>
      </c>
      <c r="P47" s="219">
        <v>0</v>
      </c>
      <c r="Q47" s="219">
        <v>0</v>
      </c>
      <c r="R47" s="219">
        <v>0</v>
      </c>
      <c r="S47" s="219">
        <v>306.43</v>
      </c>
      <c r="T47" s="232">
        <f>receiptsandpayment!AH166</f>
        <v>306.43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receiptsandpayment!AI166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receiptsandpayment!AJ166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83.99</v>
      </c>
      <c r="T50" s="229">
        <f>receiptsandpayment!AK166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943.8</v>
      </c>
      <c r="O51" s="219">
        <v>0</v>
      </c>
      <c r="P51" s="219">
        <v>238.5</v>
      </c>
      <c r="Q51" s="219">
        <v>8.5</v>
      </c>
      <c r="R51" s="219">
        <v>8.5</v>
      </c>
      <c r="S51" s="219">
        <v>119.25</v>
      </c>
      <c r="T51" s="230">
        <f>receiptsandpayment!AL166</f>
        <v>4661.83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receiptsandpayment!AM166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receiptsandpayment!AN166</f>
        <v>83.99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receiptsandpayment!AO166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160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receiptsandpayment!AP166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receiptsandpayment!AR166</f>
        <v>403.1</v>
      </c>
      <c r="U56" s="216" t="s">
        <v>110</v>
      </c>
      <c r="V56" s="113"/>
    </row>
    <row r="57" spans="1:22" ht="14" x14ac:dyDescent="0.3">
      <c r="A57" s="100"/>
      <c r="B57" s="274" t="s">
        <v>181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receiptsandpayment!AQ166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2281.92</v>
      </c>
      <c r="O58" s="112">
        <f t="shared" si="4"/>
        <v>1590.08</v>
      </c>
      <c r="P58" s="112">
        <f t="shared" si="4"/>
        <v>1158.0999999999999</v>
      </c>
      <c r="Q58" s="112">
        <f t="shared" si="4"/>
        <v>476.54999999999995</v>
      </c>
      <c r="R58" s="112">
        <f t="shared" si="4"/>
        <v>8.5</v>
      </c>
      <c r="S58" s="112">
        <f t="shared" si="4"/>
        <v>1370.47</v>
      </c>
      <c r="T58" s="233">
        <f t="shared" si="4"/>
        <v>38707.440000000002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23707.440000000002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17356.899999999994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52979.539999999994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52979.539999999994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146</v>
      </c>
      <c r="I67" s="220" t="s">
        <v>146</v>
      </c>
      <c r="J67" s="220" t="s">
        <v>146</v>
      </c>
      <c r="K67" s="220" t="s">
        <v>146</v>
      </c>
      <c r="L67" s="220" t="s">
        <v>146</v>
      </c>
      <c r="M67" s="220" t="s">
        <v>146</v>
      </c>
      <c r="N67" s="220" t="s">
        <v>146</v>
      </c>
      <c r="O67" s="220" t="s">
        <v>146</v>
      </c>
      <c r="P67" s="220" t="s">
        <v>146</v>
      </c>
      <c r="Q67" s="220" t="s">
        <v>146</v>
      </c>
      <c r="R67" s="220" t="s">
        <v>146</v>
      </c>
      <c r="S67" s="220" t="s">
        <v>146</v>
      </c>
      <c r="T67" s="220" t="s">
        <v>146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v>36593.99</v>
      </c>
      <c r="O69" s="105">
        <v>36619.050000000003</v>
      </c>
      <c r="P69" s="105">
        <v>55843.31</v>
      </c>
      <c r="Q69" s="105">
        <v>56018.149999999994</v>
      </c>
      <c r="R69" s="105">
        <v>56039.7</v>
      </c>
      <c r="S69" s="105">
        <v>56064.34</v>
      </c>
      <c r="T69" s="105">
        <f>T27</f>
        <v>56064.34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34103.54</v>
      </c>
      <c r="O70" s="105">
        <v>35693.619999999995</v>
      </c>
      <c r="P70" s="105">
        <v>36851.919999999998</v>
      </c>
      <c r="Q70" s="105">
        <v>37328.47</v>
      </c>
      <c r="R70" s="105">
        <v>37336.97</v>
      </c>
      <c r="S70" s="105">
        <v>38707.440000000002</v>
      </c>
      <c r="T70" s="105">
        <f>T58</f>
        <v>38707.440000000002</v>
      </c>
      <c r="U70" s="75"/>
    </row>
    <row r="71" spans="1:21" ht="14" x14ac:dyDescent="0.3">
      <c r="B71" s="125" t="s">
        <v>145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332.18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5">SUM(I68+I69)-I70-I71</f>
        <v>38716.53</v>
      </c>
      <c r="J72" s="123">
        <f t="shared" si="5"/>
        <v>35035.93</v>
      </c>
      <c r="K72" s="123">
        <f t="shared" si="5"/>
        <v>33283.33</v>
      </c>
      <c r="L72" s="123">
        <f t="shared" si="5"/>
        <v>54573.609999999993</v>
      </c>
      <c r="M72" s="123">
        <f t="shared" si="5"/>
        <v>39515.109999999993</v>
      </c>
      <c r="N72" s="123">
        <f t="shared" si="5"/>
        <v>37696.920000000006</v>
      </c>
      <c r="O72" s="123">
        <f t="shared" si="5"/>
        <v>36131.900000000009</v>
      </c>
      <c r="P72" s="123">
        <f t="shared" si="5"/>
        <v>54197.86</v>
      </c>
      <c r="Q72" s="123">
        <f t="shared" si="5"/>
        <v>53896.149999999994</v>
      </c>
      <c r="R72" s="123">
        <f t="shared" si="5"/>
        <v>53909.2</v>
      </c>
      <c r="S72" s="123">
        <f t="shared" si="5"/>
        <v>52647.359999999993</v>
      </c>
      <c r="T72" s="123">
        <f t="shared" si="5"/>
        <v>52563.369999999995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>
        <v>23030.04</v>
      </c>
      <c r="O75" s="138">
        <v>21439.96</v>
      </c>
      <c r="P75" s="138">
        <v>39481.660000000003</v>
      </c>
      <c r="Q75" s="138">
        <v>39156.06</v>
      </c>
      <c r="R75" s="138">
        <v>39147.56</v>
      </c>
      <c r="S75" s="138">
        <v>37777.089999999997</v>
      </c>
      <c r="T75" s="138">
        <v>37777.089999999997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15083.05</v>
      </c>
      <c r="O76" s="140">
        <v>15108.11</v>
      </c>
      <c r="P76" s="138">
        <v>15132.37</v>
      </c>
      <c r="Q76" s="140">
        <v>15156.26</v>
      </c>
      <c r="R76" s="140">
        <v>15177.81</v>
      </c>
      <c r="S76" s="140">
        <v>15202.45</v>
      </c>
      <c r="T76" s="140">
        <v>15202.45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6">SUM(K75:K76)</f>
        <v>33699.5</v>
      </c>
      <c r="L77" s="105">
        <f t="shared" si="6"/>
        <v>31667.69</v>
      </c>
      <c r="M77" s="105">
        <f t="shared" si="6"/>
        <v>39931.279999999999</v>
      </c>
      <c r="N77" s="105">
        <f t="shared" si="6"/>
        <v>38113.089999999997</v>
      </c>
      <c r="O77" s="105">
        <f t="shared" si="6"/>
        <v>36548.07</v>
      </c>
      <c r="P77" s="105">
        <f t="shared" si="6"/>
        <v>54614.030000000006</v>
      </c>
      <c r="Q77" s="105">
        <f t="shared" si="6"/>
        <v>54312.32</v>
      </c>
      <c r="R77" s="105">
        <f t="shared" si="6"/>
        <v>54325.369999999995</v>
      </c>
      <c r="S77" s="105">
        <f t="shared" si="6"/>
        <v>52979.539999999994</v>
      </c>
      <c r="T77" s="105">
        <f t="shared" si="6"/>
        <v>52979.539999999994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144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332.18</v>
      </c>
      <c r="T79" s="76">
        <v>332.18</v>
      </c>
    </row>
    <row r="80" spans="1:21" ht="13.5" thickBot="1" x14ac:dyDescent="0.35">
      <c r="B80" s="16" t="s">
        <v>147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7">SUM(I75:I76)-I78-I79</f>
        <v>38716.53</v>
      </c>
      <c r="J80" s="123">
        <f t="shared" si="7"/>
        <v>35035.93</v>
      </c>
      <c r="K80" s="123">
        <f t="shared" si="7"/>
        <v>33283.33</v>
      </c>
      <c r="L80" s="123">
        <f t="shared" si="7"/>
        <v>31251.52</v>
      </c>
      <c r="M80" s="123">
        <f t="shared" si="7"/>
        <v>39515.11</v>
      </c>
      <c r="N80" s="123">
        <f t="shared" si="7"/>
        <v>37696.92</v>
      </c>
      <c r="O80" s="123">
        <f t="shared" si="7"/>
        <v>36131.9</v>
      </c>
      <c r="P80" s="123">
        <f t="shared" si="7"/>
        <v>54197.860000000008</v>
      </c>
      <c r="Q80" s="123">
        <f t="shared" si="7"/>
        <v>53896.15</v>
      </c>
      <c r="R80" s="123">
        <f t="shared" si="7"/>
        <v>53909.2</v>
      </c>
      <c r="S80" s="123">
        <f t="shared" si="7"/>
        <v>52647.359999999993</v>
      </c>
      <c r="T80" s="123">
        <f t="shared" si="7"/>
        <v>52647.359999999993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4" t="s">
        <v>111</v>
      </c>
      <c r="B1" s="286" t="s">
        <v>93</v>
      </c>
      <c r="C1" s="286" t="s">
        <v>131</v>
      </c>
      <c r="D1" s="287" t="s">
        <v>112</v>
      </c>
      <c r="E1" s="289" t="s">
        <v>113</v>
      </c>
    </row>
    <row r="2" spans="1:12" ht="13" thickBot="1" x14ac:dyDescent="0.3">
      <c r="A2" s="285"/>
      <c r="B2" s="279"/>
      <c r="C2" s="279"/>
      <c r="D2" s="288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0">
        <f>C3-B3</f>
        <v>1045</v>
      </c>
      <c r="E3" s="282" t="s">
        <v>117</v>
      </c>
    </row>
    <row r="4" spans="1:12" ht="13" thickBot="1" x14ac:dyDescent="0.3">
      <c r="A4" s="277"/>
      <c r="B4" s="279"/>
      <c r="C4" s="279"/>
      <c r="D4" s="281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0">
        <f t="shared" ref="D5" si="0">C5-B5</f>
        <v>90556</v>
      </c>
      <c r="E5" s="282" t="s">
        <v>138</v>
      </c>
    </row>
    <row r="6" spans="1:12" ht="15" thickBot="1" x14ac:dyDescent="0.4">
      <c r="A6" s="290"/>
      <c r="B6" s="279"/>
      <c r="C6" s="279"/>
      <c r="D6" s="281"/>
      <c r="E6" s="279"/>
      <c r="J6" s="241"/>
      <c r="L6" s="241"/>
    </row>
    <row r="7" spans="1:12" x14ac:dyDescent="0.25">
      <c r="A7" s="277" t="s">
        <v>116</v>
      </c>
      <c r="B7" s="278">
        <v>3138</v>
      </c>
      <c r="C7" s="278">
        <v>3410</v>
      </c>
      <c r="D7" s="280">
        <f t="shared" ref="D7" si="1">C7-B7</f>
        <v>272</v>
      </c>
      <c r="E7" s="282" t="s">
        <v>117</v>
      </c>
    </row>
    <row r="8" spans="1:12" ht="13" thickBot="1" x14ac:dyDescent="0.3">
      <c r="A8" s="277"/>
      <c r="B8" s="279"/>
      <c r="C8" s="279"/>
      <c r="D8" s="281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0">
        <f t="shared" ref="D9" si="2">C9-B9</f>
        <v>0</v>
      </c>
      <c r="E9" s="282" t="s">
        <v>117</v>
      </c>
    </row>
    <row r="10" spans="1:12" ht="13" thickBot="1" x14ac:dyDescent="0.3">
      <c r="A10" s="290"/>
      <c r="B10" s="279"/>
      <c r="C10" s="279"/>
      <c r="D10" s="281"/>
      <c r="E10" s="283"/>
    </row>
    <row r="11" spans="1:12" ht="12.5" customHeight="1" x14ac:dyDescent="0.25">
      <c r="A11" s="277" t="s">
        <v>119</v>
      </c>
      <c r="B11" s="278">
        <v>11905</v>
      </c>
      <c r="C11" s="278">
        <v>118380</v>
      </c>
      <c r="D11" s="280">
        <f t="shared" ref="D11" si="3">C11-B11</f>
        <v>106475</v>
      </c>
      <c r="E11" s="282" t="s">
        <v>139</v>
      </c>
    </row>
    <row r="12" spans="1:12" ht="40.5" customHeight="1" thickBot="1" x14ac:dyDescent="0.3">
      <c r="A12" s="277"/>
      <c r="B12" s="279"/>
      <c r="C12" s="279"/>
      <c r="D12" s="281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0">
        <f t="shared" ref="D13" si="4">C13-B13</f>
        <v>-14581</v>
      </c>
      <c r="E13" s="282" t="s">
        <v>140</v>
      </c>
    </row>
    <row r="14" spans="1:12" ht="13" thickBot="1" x14ac:dyDescent="0.3">
      <c r="A14" s="290"/>
      <c r="B14" s="279"/>
      <c r="C14" s="279"/>
      <c r="D14" s="281"/>
      <c r="E14" s="283"/>
    </row>
    <row r="15" spans="1:12" x14ac:dyDescent="0.25">
      <c r="A15" s="277" t="s">
        <v>121</v>
      </c>
      <c r="B15" s="278">
        <v>138267</v>
      </c>
      <c r="C15" s="278">
        <v>138267</v>
      </c>
      <c r="D15" s="280">
        <f t="shared" ref="D15" si="5">C15-B15</f>
        <v>0</v>
      </c>
      <c r="E15" s="282" t="s">
        <v>117</v>
      </c>
    </row>
    <row r="16" spans="1:12" ht="13" thickBot="1" x14ac:dyDescent="0.3">
      <c r="A16" s="277"/>
      <c r="B16" s="279"/>
      <c r="C16" s="279"/>
      <c r="D16" s="281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91">
        <f t="shared" ref="D17" si="6">C17-B17</f>
        <v>0</v>
      </c>
      <c r="E17" s="282" t="s">
        <v>117</v>
      </c>
    </row>
    <row r="18" spans="1:10" ht="16.5" customHeight="1" thickBot="1" x14ac:dyDescent="0.3">
      <c r="A18" s="290"/>
      <c r="B18" s="279"/>
      <c r="C18" s="279"/>
      <c r="D18" s="292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1:A2"/>
    <mergeCell ref="B1:B2"/>
    <mergeCell ref="C1:C2"/>
    <mergeCell ref="D1:D2"/>
    <mergeCell ref="E1:E2"/>
    <mergeCell ref="A3:A4"/>
    <mergeCell ref="B3:B4"/>
    <mergeCell ref="C3:C4"/>
    <mergeCell ref="D3:D4"/>
    <mergeCell ref="E3:E4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143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142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37777.089999999997</v>
      </c>
      <c r="F5" s="244"/>
      <c r="G5" s="125"/>
      <c r="I5" s="125"/>
    </row>
    <row r="6" spans="1:14" x14ac:dyDescent="0.25">
      <c r="A6" t="s">
        <v>125</v>
      </c>
      <c r="E6" s="140">
        <f>Budget!T76</f>
        <v>15202.45</v>
      </c>
      <c r="F6" s="243"/>
      <c r="G6" s="243"/>
    </row>
    <row r="7" spans="1:14" ht="15" thickBot="1" x14ac:dyDescent="0.4">
      <c r="A7" s="238" t="s">
        <v>129</v>
      </c>
      <c r="E7" s="245">
        <f>SUM(E5:E6)</f>
        <v>52979.539999999994</v>
      </c>
      <c r="F7" s="246">
        <f>SUM(E5:E6)-G5</f>
        <v>52979.539999999994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141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56064.34</v>
      </c>
    </row>
    <row r="13" spans="1:14" x14ac:dyDescent="0.25">
      <c r="A13" t="s">
        <v>128</v>
      </c>
      <c r="E13" s="243"/>
      <c r="G13" s="247">
        <f>Budget!T70</f>
        <v>38707.440000000002</v>
      </c>
    </row>
    <row r="14" spans="1:14" ht="13" thickBot="1" x14ac:dyDescent="0.3">
      <c r="A14" s="238" t="s">
        <v>130</v>
      </c>
      <c r="E14" s="243"/>
      <c r="G14" s="245">
        <f>SUM(G11:G12)-G13</f>
        <v>59732.459999999992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Lesley Shaw</cp:lastModifiedBy>
  <cp:lastPrinted>2021-02-21T21:25:35Z</cp:lastPrinted>
  <dcterms:created xsi:type="dcterms:W3CDTF">2006-05-23T16:49:17Z</dcterms:created>
  <dcterms:modified xsi:type="dcterms:W3CDTF">2026-04-08T16:19:54Z</dcterms:modified>
</cp:coreProperties>
</file>