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5-26\Finance\"/>
    </mc:Choice>
  </mc:AlternateContent>
  <xr:revisionPtr revIDLastSave="0" documentId="8_{C359DA25-7878-4CD5-9B0B-AF7B2DEEC01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receiptsandpayment!$A$2:$AR$142</definedName>
    <definedName name="_xlnm.Print_Area" localSheetId="2">Budget!$B$1:$F$80</definedName>
    <definedName name="_xlnm.Print_Area" localSheetId="3">'Explanation of Variance'!#REF!</definedName>
    <definedName name="_xlnm.Print_Area" localSheetId="0">receiptsandpayment!$A$2:$N$157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9" l="1"/>
  <c r="T59" i="9"/>
  <c r="H18" i="6"/>
  <c r="H17" i="6"/>
  <c r="G18" i="6"/>
  <c r="G17" i="6"/>
  <c r="AT49" i="7"/>
  <c r="AS49" i="7"/>
  <c r="AT62" i="7"/>
  <c r="AS62" i="7"/>
  <c r="T57" i="9"/>
  <c r="S58" i="9"/>
  <c r="R58" i="9"/>
  <c r="Q58" i="9"/>
  <c r="N58" i="9"/>
  <c r="P58" i="9"/>
  <c r="O58" i="9"/>
  <c r="M58" i="9"/>
  <c r="L58" i="9"/>
  <c r="K58" i="9"/>
  <c r="J58" i="9"/>
  <c r="I58" i="9"/>
  <c r="H58" i="9"/>
  <c r="P155" i="7"/>
  <c r="T26" i="9" s="1"/>
  <c r="S27" i="9"/>
  <c r="R27" i="9"/>
  <c r="Q27" i="9"/>
  <c r="P27" i="9"/>
  <c r="O27" i="9"/>
  <c r="N27" i="9"/>
  <c r="M27" i="9"/>
  <c r="L27" i="9"/>
  <c r="K27" i="9"/>
  <c r="AT37" i="7"/>
  <c r="F18" i="6" s="1"/>
  <c r="AS37" i="7"/>
  <c r="F17" i="6" s="1"/>
  <c r="AP155" i="7" l="1"/>
  <c r="T55" i="9" s="1"/>
  <c r="AT31" i="7"/>
  <c r="E18" i="6" s="1"/>
  <c r="AS31" i="7"/>
  <c r="E17" i="6" s="1"/>
  <c r="AT19" i="7"/>
  <c r="D18" i="6" l="1"/>
  <c r="AS19" i="7"/>
  <c r="D17" i="6" s="1"/>
  <c r="AT111" i="7"/>
  <c r="O18" i="6" s="1"/>
  <c r="AS111" i="7"/>
  <c r="O17" i="6" s="1"/>
  <c r="AT109" i="7" l="1"/>
  <c r="N18" i="6" s="1"/>
  <c r="AS109" i="7"/>
  <c r="N17" i="6" s="1"/>
  <c r="AT100" i="7" l="1"/>
  <c r="M18" i="6" s="1"/>
  <c r="AS100" i="7"/>
  <c r="M17" i="6" s="1"/>
  <c r="AT96" i="7"/>
  <c r="L18" i="6" s="1"/>
  <c r="AS96" i="7"/>
  <c r="L17" i="6" s="1"/>
  <c r="AT82" i="7"/>
  <c r="K18" i="6" s="1"/>
  <c r="AS82" i="7"/>
  <c r="K17" i="6" s="1"/>
  <c r="AC155" i="7"/>
  <c r="AT78" i="7"/>
  <c r="J18" i="6" s="1"/>
  <c r="AS78" i="7"/>
  <c r="J17" i="6" s="1"/>
  <c r="I18" i="6"/>
  <c r="I17" i="6"/>
  <c r="H155" i="7"/>
  <c r="T13" i="9" s="1"/>
  <c r="I155" i="7"/>
  <c r="J155" i="7"/>
  <c r="K155" i="7"/>
  <c r="T21" i="9" s="1"/>
  <c r="L155" i="7"/>
  <c r="T22" i="9" s="1"/>
  <c r="M155" i="7"/>
  <c r="N155" i="7"/>
  <c r="O155" i="7"/>
  <c r="T25" i="9" s="1"/>
  <c r="Q155" i="7"/>
  <c r="R155" i="7"/>
  <c r="S155" i="7"/>
  <c r="T155" i="7"/>
  <c r="U155" i="7"/>
  <c r="V155" i="7"/>
  <c r="W155" i="7"/>
  <c r="X155" i="7"/>
  <c r="Y155" i="7"/>
  <c r="Z155" i="7"/>
  <c r="AA155" i="7"/>
  <c r="AB155" i="7"/>
  <c r="AD155" i="7"/>
  <c r="AE155" i="7"/>
  <c r="AF155" i="7"/>
  <c r="AG155" i="7"/>
  <c r="AH155" i="7"/>
  <c r="AI155" i="7"/>
  <c r="AJ155" i="7"/>
  <c r="AK155" i="7"/>
  <c r="AL155" i="7"/>
  <c r="AM155" i="7"/>
  <c r="AN155" i="7"/>
  <c r="T53" i="9" s="1"/>
  <c r="AO155" i="7"/>
  <c r="AR155" i="7"/>
  <c r="S69" i="9"/>
  <c r="S72" i="9" s="1"/>
  <c r="R69" i="9"/>
  <c r="R72" i="9" s="1"/>
  <c r="Q69" i="9"/>
  <c r="Q72" i="9" s="1"/>
  <c r="P69" i="9"/>
  <c r="P72" i="9" s="1"/>
  <c r="O69" i="9"/>
  <c r="O72" i="9" s="1"/>
  <c r="N69" i="9"/>
  <c r="N72" i="9" s="1"/>
  <c r="M69" i="9"/>
  <c r="M72" i="9" s="1"/>
  <c r="L72" i="9"/>
  <c r="K72" i="9"/>
  <c r="I80" i="9"/>
  <c r="J80" i="9"/>
  <c r="K80" i="9"/>
  <c r="L80" i="9"/>
  <c r="M80" i="9"/>
  <c r="N80" i="9"/>
  <c r="O80" i="9"/>
  <c r="P80" i="9"/>
  <c r="Q80" i="9"/>
  <c r="R80" i="9"/>
  <c r="S80" i="9"/>
  <c r="T80" i="9"/>
  <c r="H80" i="9"/>
  <c r="H72" i="9"/>
  <c r="E6" i="15" l="1"/>
  <c r="E5" i="15"/>
  <c r="T32" i="9"/>
  <c r="G155" i="7"/>
  <c r="T12" i="9" s="1"/>
  <c r="U21" i="9" l="1"/>
  <c r="T77" i="9"/>
  <c r="K77" i="9"/>
  <c r="L77" i="9"/>
  <c r="M77" i="9"/>
  <c r="N77" i="9"/>
  <c r="O77" i="9"/>
  <c r="P77" i="9"/>
  <c r="Q77" i="9"/>
  <c r="R77" i="9"/>
  <c r="S77" i="9"/>
  <c r="T54" i="9" l="1"/>
  <c r="J77" i="9"/>
  <c r="I77" i="9"/>
  <c r="T45" i="9" l="1"/>
  <c r="T48" i="9"/>
  <c r="T50" i="9"/>
  <c r="H24" i="9"/>
  <c r="H27" i="9" s="1"/>
  <c r="H77" i="9"/>
  <c r="AT155" i="7"/>
  <c r="AS155" i="7"/>
  <c r="F7" i="15" l="1"/>
  <c r="E7" i="15"/>
  <c r="J23" i="11"/>
  <c r="D17" i="11"/>
  <c r="D15" i="11"/>
  <c r="D13" i="11"/>
  <c r="D11" i="11"/>
  <c r="D9" i="11"/>
  <c r="D7" i="11"/>
  <c r="D5" i="11"/>
  <c r="D3" i="11"/>
  <c r="U45" i="9" l="1"/>
  <c r="U48" i="9"/>
  <c r="U14" i="9"/>
  <c r="U15" i="9"/>
  <c r="U16" i="9"/>
  <c r="U17" i="9"/>
  <c r="U18" i="9"/>
  <c r="G58" i="9"/>
  <c r="J24" i="9"/>
  <c r="G27" i="9"/>
  <c r="I24" i="9"/>
  <c r="I72" i="9" l="1"/>
  <c r="I27" i="9"/>
  <c r="J72" i="9"/>
  <c r="J27" i="9"/>
  <c r="T19" i="9"/>
  <c r="T30" i="9"/>
  <c r="T31" i="9"/>
  <c r="U31" i="9" s="1"/>
  <c r="T33" i="9"/>
  <c r="T44" i="9"/>
  <c r="U44" i="9" s="1"/>
  <c r="T9" i="9"/>
  <c r="E6" i="7"/>
  <c r="U19" i="9" l="1"/>
  <c r="K60" i="9"/>
  <c r="U33" i="9"/>
  <c r="U30" i="9"/>
  <c r="T52" i="9"/>
  <c r="U52" i="9" s="1"/>
  <c r="T56" i="9"/>
  <c r="T38" i="9"/>
  <c r="U38" i="9" s="1"/>
  <c r="T42" i="9"/>
  <c r="U42" i="9" s="1"/>
  <c r="T34" i="9"/>
  <c r="U34" i="9" s="1"/>
  <c r="U13" i="9"/>
  <c r="T20" i="9"/>
  <c r="U20" i="9" s="1"/>
  <c r="T23" i="9"/>
  <c r="T24" i="9"/>
  <c r="U24" i="9" s="1"/>
  <c r="U32" i="9"/>
  <c r="T35" i="9"/>
  <c r="U35" i="9" s="1"/>
  <c r="T36" i="9"/>
  <c r="U36" i="9" s="1"/>
  <c r="T37" i="9"/>
  <c r="U37" i="9" s="1"/>
  <c r="T39" i="9"/>
  <c r="U39" i="9" s="1"/>
  <c r="T40" i="9"/>
  <c r="U40" i="9" s="1"/>
  <c r="T41" i="9"/>
  <c r="T43" i="9"/>
  <c r="U43" i="9" s="1"/>
  <c r="T46" i="9"/>
  <c r="U46" i="9" s="1"/>
  <c r="T47" i="9"/>
  <c r="U47" i="9" s="1"/>
  <c r="T49" i="9"/>
  <c r="U49" i="9" s="1"/>
  <c r="T51" i="9"/>
  <c r="U51" i="9" s="1"/>
  <c r="B56" i="9"/>
  <c r="B52" i="9"/>
  <c r="B51" i="9"/>
  <c r="H11" i="6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0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5" i="7"/>
  <c r="E156" i="7"/>
  <c r="F156" i="7"/>
  <c r="C59" i="9"/>
  <c r="C61" i="9"/>
  <c r="T58" i="9" l="1"/>
  <c r="T70" i="9" s="1"/>
  <c r="T27" i="9"/>
  <c r="W19" i="9"/>
  <c r="V31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C158" i="7"/>
  <c r="O19" i="6"/>
  <c r="F19" i="6"/>
  <c r="E19" i="6"/>
  <c r="S158" i="7"/>
  <c r="D23" i="6" l="1"/>
  <c r="E23" i="6"/>
  <c r="M23" i="6"/>
  <c r="L23" i="6"/>
  <c r="K23" i="6"/>
  <c r="J23" i="6"/>
  <c r="I23" i="6"/>
  <c r="H23" i="6"/>
  <c r="G23" i="6"/>
  <c r="F23" i="6"/>
  <c r="O23" i="6"/>
  <c r="N23" i="6"/>
  <c r="U58" i="9" l="1"/>
  <c r="U12" i="9" l="1"/>
  <c r="H158" i="7"/>
  <c r="T69" i="9"/>
  <c r="G12" i="15" s="1"/>
  <c r="U27" i="9"/>
  <c r="T61" i="9"/>
  <c r="T63" i="9" s="1"/>
  <c r="T65" i="9" s="1"/>
  <c r="G13" i="15"/>
  <c r="T72" i="9" l="1"/>
  <c r="G14" i="15"/>
</calcChain>
</file>

<file path=xl/sharedStrings.xml><?xml version="1.0" encoding="utf-8"?>
<sst xmlns="http://schemas.openxmlformats.org/spreadsheetml/2006/main" count="250" uniqueCount="191">
  <si>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</si>
  <si>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</si>
  <si>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</si>
  <si>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</si>
  <si>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</si>
  <si>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</si>
  <si>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</si>
  <si>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</si>
  <si>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</si>
  <si>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</si>
  <si>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</si>
  <si>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</si>
  <si>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</si>
  <si>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</si>
  <si>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</si>
  <si>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</si>
  <si>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</si>
  <si>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</si>
  <si>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</si>
  <si>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</si>
  <si>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</si>
  <si>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</si>
  <si>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</si>
  <si>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</si>
  <si>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</si>
  <si>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</si>
  <si>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</si>
  <si>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</si>
  <si>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</si>
  <si>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</si>
  <si>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</si>
  <si>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</si>
  <si>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</si>
  <si>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</si>
  <si>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</si>
  <si>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</si>
  <si>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</si>
  <si>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</si>
  <si>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</si>
  <si>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</si>
  <si>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</si>
  <si>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</si>
  <si>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</si>
  <si>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</si>
  <si>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</si>
  <si>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</si>
  <si>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</si>
  <si>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</si>
  <si>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</si>
  <si>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</si>
  <si>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</si>
  <si>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</si>
  <si>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</si>
  <si>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</si>
  <si>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</si>
  <si>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</si>
  <si>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</si>
  <si>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</si>
  <si>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</si>
  <si>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</si>
  <si>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</si>
  <si>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</si>
  <si>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</si>
  <si>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</si>
  <si>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</si>
  <si>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</si>
  <si>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</si>
  <si>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</si>
  <si>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</si>
  <si>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</si>
  <si>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</si>
  <si>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</si>
  <si>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</si>
  <si>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</si>
  <si>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</si>
  <si>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</si>
  <si>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</si>
  <si>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</si>
  <si>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</si>
  <si>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</si>
  <si>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</si>
  <si>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</si>
  <si>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</si>
  <si>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</si>
  <si>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</si>
  <si>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</si>
  <si>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</si>
  <si>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</si>
  <si>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</si>
  <si>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</si>
  <si>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</si>
  <si>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</si>
  <si>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</si>
  <si>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</si>
  <si>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</si>
  <si>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</si>
  <si>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</si>
  <si>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</si>
  <si>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</si>
  <si>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</si>
  <si>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</si>
  <si>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</si>
  <si>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</si>
  <si>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</si>
  <si>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</si>
  <si>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</si>
  <si>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</si>
  <si>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</si>
  <si>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</si>
  <si>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</si>
  <si>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</si>
  <si>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</si>
  <si>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</si>
  <si>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</si>
  <si>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</si>
  <si>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</si>
  <si>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</si>
  <si>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</si>
  <si>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</si>
  <si>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</si>
  <si>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</si>
  <si>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</si>
  <si>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</si>
  <si>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</si>
  <si>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</si>
  <si>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</si>
  <si>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</si>
  <si>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</si>
  <si>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</si>
  <si>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</si>
  <si>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</si>
  <si>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</si>
  <si>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Invoice Number</t>
  </si>
  <si>
    <t>Savings</t>
  </si>
  <si>
    <t>Legal / Data Protection</t>
  </si>
  <si>
    <t>Road / Safety</t>
  </si>
  <si>
    <t>Road Saftey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</si>
  <si>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</si>
  <si>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</si>
  <si>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</si>
  <si>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</si>
  <si>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</si>
  <si>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</si>
  <si>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</si>
  <si>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</si>
  <si>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Fringford Friends Funds</t>
  </si>
  <si>
    <t>Minus Fringford Friends Funds</t>
  </si>
  <si>
    <t>2025/26</t>
  </si>
  <si>
    <t>Available at 30-04-25</t>
  </si>
  <si>
    <t>Precept - 1st Installment</t>
  </si>
  <si>
    <t>Toolport - Marquee</t>
  </si>
  <si>
    <t>Cherwell DC - Dog Bins</t>
  </si>
  <si>
    <t>R Damerell - Clerk Salary (Mar 25)</t>
  </si>
  <si>
    <t>HMRC - PAYE (Mar 25)</t>
  </si>
  <si>
    <t>LKT Electrical - Defib</t>
  </si>
  <si>
    <t>Fringford Village Hall - Electrical Work re-imbursment</t>
  </si>
  <si>
    <t>Fringford Parochial - Marquee re-imbursement</t>
  </si>
  <si>
    <t>Cllr Mackenzie - VE Day Refeshment</t>
  </si>
  <si>
    <t>R Damerell - Clerk Salary (Apr 25)</t>
  </si>
  <si>
    <t>HMRC - PAYE (Apr 25)</t>
  </si>
  <si>
    <t>Helen Robins - DJ Deposit</t>
  </si>
  <si>
    <t>Village Events</t>
  </si>
  <si>
    <t>Clear Tree - Tree Survey</t>
  </si>
  <si>
    <t>Bridget Knight - Internal Audit</t>
  </si>
  <si>
    <t>F Morgan - Pumphouse Weeding</t>
  </si>
  <si>
    <t>Vale Press - Voice Printing</t>
  </si>
  <si>
    <t>R Damerell - May Salary</t>
  </si>
  <si>
    <t>HMRC - PAYE</t>
  </si>
  <si>
    <t>OALC - Training</t>
  </si>
  <si>
    <t>Green Scythe - Grass Cutting</t>
  </si>
  <si>
    <t>Fringford Cricket Club - Grass Cutting Contribution</t>
  </si>
  <si>
    <t>Grant &amp; Stone - Verge payment</t>
  </si>
  <si>
    <t>Woodscape Ltd - 4 x Posts</t>
  </si>
  <si>
    <t>Nuneaton - Signs</t>
  </si>
  <si>
    <t>AJ Gallagher - Insurance</t>
  </si>
  <si>
    <t xml:space="preserve">Marks &amp; Spencer - Welcome Flowers and Card to Landlords </t>
  </si>
  <si>
    <t>Oxford Oak Tree Surgery - Tree Work</t>
  </si>
  <si>
    <t>R Damerell - Clerk Salary</t>
  </si>
  <si>
    <t>Stansgate - Planning Advice</t>
  </si>
  <si>
    <t>G Hope - Printing Costs</t>
  </si>
  <si>
    <t>F Morgan - Repair of Broken Fence</t>
  </si>
  <si>
    <t>Service Charge</t>
  </si>
  <si>
    <t>Transfer Between Accounts</t>
  </si>
  <si>
    <t>OCC - Grass cutting Devolved Payment</t>
  </si>
  <si>
    <t>Service Charges</t>
  </si>
  <si>
    <t>F Morgan - Concrete Base</t>
  </si>
  <si>
    <t>Navitas - Website</t>
  </si>
  <si>
    <t>G Hope - Stationery - Paper</t>
  </si>
  <si>
    <t>G Hope - Parking cost - CDC Planning Appeal</t>
  </si>
  <si>
    <t>Playsafty - RoSPA Inspection</t>
  </si>
  <si>
    <t>R Wise - Verge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</si>
</sst>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5" fillId="0" borderId="14" xfId="0" applyNumberFormat="1" applyFont="1" applyBorder="1"/>
    <xf numFmtId="4" fontId="5" fillId="0" borderId="3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10" xfId="0" applyNumberFormat="1" applyFont="1" applyBorder="1"/>
    <xf numFmtId="4" fontId="5" fillId="4" borderId="17" xfId="0" applyNumberFormat="1" applyFont="1" applyFill="1" applyBorder="1"/>
    <xf numFmtId="4" fontId="5" fillId="0" borderId="30" xfId="0" applyNumberFormat="1" applyFont="1" applyBorder="1"/>
    <xf numFmtId="4" fontId="5" fillId="0" borderId="31" xfId="0" applyNumberFormat="1" applyFont="1" applyBorder="1"/>
    <xf numFmtId="4" fontId="5" fillId="5" borderId="1" xfId="0" applyNumberFormat="1" applyFont="1" applyFill="1" applyBorder="1"/>
    <xf numFmtId="4" fontId="5" fillId="0" borderId="0" xfId="0" applyNumberFormat="1" applyFont="1"/>
    <xf numFmtId="164" fontId="3" fillId="11" borderId="14" xfId="0" applyNumberFormat="1" applyFont="1" applyFill="1" applyBorder="1" applyAlignment="1">
      <alignment horizontal="center" textRotation="90" wrapText="1"/>
    </xf>
    <xf numFmtId="4" fontId="11" fillId="0" borderId="14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" fillId="0" borderId="29" xfId="0" applyNumberFormat="1" applyFont="1" applyBorder="1"/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4" fontId="1" fillId="0" borderId="19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C980623"/>
  <sheetViews>
    <sheetView zoomScale="80" zoomScaleNormal="80" workbookViewId="0">
      <pane xSplit="6" ySplit="8" topLeftCell="AL61" activePane="bottomRight" state="frozen"/>
      <selection pane="topRight" activeCell="G1" sqref="G1"/>
      <selection pane="bottomLeft" activeCell="A9" sqref="A9"/>
      <selection pane="bottomRight" activeCell="AR48" sqref="AR48"/>
    </sheetView>
  </sheetViews>
  <sheetFormatPr defaultColWidth="8.81640625" defaultRowHeight="13" x14ac:dyDescent="0.3"/>
  <cols>
    <col min="1" max="1" width="7.81640625" style="7" bestFit="1" customWidth="1"/>
    <col min="2" max="2" width="49.54296875" style="7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2" width="12.6328125" style="17" customWidth="1"/>
    <col min="13" max="15" width="9.1796875" style="17" customWidth="1"/>
    <col min="16" max="16" width="10.54296875" style="17" customWidth="1"/>
    <col min="17" max="18" width="9.26953125" style="31" customWidth="1"/>
    <col min="19" max="19" width="14.26953125" style="31" customWidth="1"/>
    <col min="20" max="20" width="8.6328125" style="31" customWidth="1"/>
    <col min="21" max="22" width="9" style="31" customWidth="1"/>
    <col min="23" max="23" width="7.54296875" style="31" customWidth="1"/>
    <col min="24" max="24" width="9.1796875" style="31" bestFit="1" customWidth="1"/>
    <col min="25" max="25" width="9.26953125" style="31" customWidth="1"/>
    <col min="26" max="26" width="9.08984375" style="31" customWidth="1"/>
    <col min="27" max="27" width="9" style="31" customWidth="1"/>
    <col min="28" max="28" width="9.81640625" style="31" customWidth="1"/>
    <col min="29" max="29" width="10.7265625" style="31" customWidth="1"/>
    <col min="30" max="30" width="8.81640625" style="31" customWidth="1"/>
    <col min="31" max="31" width="9.7265625" style="31" customWidth="1"/>
    <col min="32" max="32" width="9.26953125" style="31" customWidth="1"/>
    <col min="33" max="33" width="10.54296875" style="31" customWidth="1"/>
    <col min="34" max="34" width="9.26953125" style="31" customWidth="1"/>
    <col min="35" max="35" width="9.1796875" style="31" customWidth="1"/>
    <col min="36" max="36" width="10.1796875" style="31" customWidth="1"/>
    <col min="37" max="37" width="11" style="31" customWidth="1"/>
    <col min="38" max="38" width="10.26953125" style="31" customWidth="1"/>
    <col min="39" max="40" width="9.1796875" style="31" customWidth="1"/>
    <col min="41" max="43" width="11.08984375" style="31" customWidth="1"/>
    <col min="44" max="44" width="10.1796875" style="18" customWidth="1"/>
    <col min="45" max="45" width="10.1796875" style="32" customWidth="1"/>
    <col min="46" max="46" width="10.1796875" style="18" customWidth="1"/>
    <col min="47" max="16384" width="8.81640625" style="7"/>
  </cols>
  <sheetData>
    <row r="1" spans="1:46" ht="13.5" thickBot="1" x14ac:dyDescent="0.35">
      <c r="AR1" s="1"/>
      <c r="AS1" s="24"/>
      <c r="AT1" s="6"/>
    </row>
    <row r="2" spans="1:46" x14ac:dyDescent="0.3">
      <c r="A2" s="199" t="s">
        <v>131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2"/>
      <c r="AG2" s="22"/>
      <c r="AH2" s="21"/>
      <c r="AI2" s="23"/>
      <c r="AJ2" s="23"/>
      <c r="AK2" s="23"/>
      <c r="AL2" s="23"/>
      <c r="AM2" s="23"/>
      <c r="AN2" s="23"/>
      <c r="AO2" s="23"/>
      <c r="AP2" s="23"/>
      <c r="AQ2" s="23"/>
      <c r="AR2" s="6"/>
      <c r="AS2" s="6"/>
      <c r="AT2" s="6"/>
    </row>
    <row r="3" spans="1:46" x14ac:dyDescent="0.3">
      <c r="A3" s="35" t="s">
        <v>9</v>
      </c>
      <c r="B3" s="3" t="s">
        <v>10</v>
      </c>
      <c r="C3" s="3"/>
      <c r="D3" s="49" t="s">
        <v>32</v>
      </c>
      <c r="E3" s="138">
        <v>35622.639999999999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  <c r="AG3" s="26"/>
      <c r="AH3" s="25"/>
      <c r="AI3" s="27"/>
      <c r="AJ3" s="27"/>
      <c r="AK3" s="27"/>
      <c r="AL3" s="27"/>
      <c r="AM3" s="27"/>
      <c r="AN3" s="27"/>
      <c r="AO3" s="27"/>
      <c r="AP3" s="27"/>
      <c r="AQ3" s="27"/>
      <c r="AR3" s="8"/>
      <c r="AS3" s="28"/>
      <c r="AT3" s="28"/>
    </row>
    <row r="4" spans="1:46" x14ac:dyDescent="0.3">
      <c r="A4" s="35"/>
      <c r="B4" s="3"/>
      <c r="C4" s="3"/>
      <c r="D4" s="49" t="s">
        <v>133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5"/>
      <c r="AI4" s="27"/>
      <c r="AJ4" s="27"/>
      <c r="AK4" s="27"/>
      <c r="AL4" s="27"/>
      <c r="AM4" s="27"/>
      <c r="AN4" s="27"/>
      <c r="AO4" s="27"/>
      <c r="AP4" s="27"/>
      <c r="AQ4" s="27"/>
      <c r="AR4" s="8"/>
      <c r="AS4" s="28"/>
      <c r="AT4" s="28"/>
    </row>
    <row r="5" spans="1:46" x14ac:dyDescent="0.3">
      <c r="A5" s="35"/>
      <c r="B5" s="3"/>
      <c r="C5" s="3"/>
      <c r="D5" s="49" t="s">
        <v>94</v>
      </c>
      <c r="E5" s="125">
        <v>0</v>
      </c>
      <c r="F5" s="209"/>
      <c r="G5" s="209"/>
      <c r="H5" s="209"/>
      <c r="I5" s="209"/>
      <c r="J5" s="209"/>
      <c r="K5" s="209"/>
      <c r="L5" s="209"/>
      <c r="M5" s="209"/>
      <c r="N5" s="209"/>
      <c r="O5" s="254"/>
      <c r="P5" s="254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1"/>
      <c r="AG5" s="211"/>
      <c r="AH5" s="210"/>
      <c r="AI5" s="212"/>
      <c r="AJ5" s="212"/>
      <c r="AK5" s="212"/>
      <c r="AL5" s="212"/>
      <c r="AM5" s="212"/>
      <c r="AN5" s="212"/>
      <c r="AO5" s="212"/>
      <c r="AP5" s="212"/>
      <c r="AQ5" s="212"/>
      <c r="AR5" s="214"/>
      <c r="AS5" s="213"/>
      <c r="AT5" s="213"/>
    </row>
    <row r="6" spans="1:46" ht="13.5" thickBot="1" x14ac:dyDescent="0.35">
      <c r="A6" s="35"/>
      <c r="B6" s="3"/>
      <c r="C6" s="3"/>
      <c r="D6" s="45" t="s">
        <v>11</v>
      </c>
      <c r="E6" s="57">
        <f>SUM(E3:E4)-E5</f>
        <v>35622.639999999999</v>
      </c>
      <c r="F6" s="209"/>
      <c r="G6" s="209"/>
      <c r="H6" s="209"/>
      <c r="I6" s="209"/>
      <c r="J6" s="209"/>
      <c r="K6" s="209"/>
      <c r="L6" s="209"/>
      <c r="M6" s="209"/>
      <c r="N6" s="209"/>
      <c r="O6" s="254"/>
      <c r="P6" s="254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1"/>
      <c r="AG6" s="211"/>
      <c r="AH6" s="210"/>
      <c r="AI6" s="212"/>
      <c r="AJ6" s="212"/>
      <c r="AK6" s="212"/>
      <c r="AL6" s="212"/>
      <c r="AM6" s="212"/>
      <c r="AN6" s="212"/>
      <c r="AO6" s="212"/>
      <c r="AP6" s="212"/>
      <c r="AQ6" s="212"/>
      <c r="AR6" s="214"/>
      <c r="AS6" s="213"/>
      <c r="AT6" s="213"/>
    </row>
    <row r="7" spans="1:46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271"/>
      <c r="Q7" s="70" t="s">
        <v>54</v>
      </c>
      <c r="R7" s="70"/>
      <c r="S7" s="70"/>
      <c r="T7" s="70"/>
      <c r="U7" s="70"/>
      <c r="V7" s="70" t="s">
        <v>55</v>
      </c>
      <c r="W7" s="70"/>
      <c r="X7" s="70" t="s">
        <v>56</v>
      </c>
      <c r="Y7" s="70"/>
      <c r="Z7" s="70"/>
      <c r="AA7" s="70"/>
      <c r="AB7" s="70"/>
      <c r="AC7" s="70" t="s">
        <v>57</v>
      </c>
      <c r="AD7" s="70"/>
      <c r="AE7" s="70"/>
      <c r="AF7" s="70" t="s">
        <v>58</v>
      </c>
      <c r="AG7" s="70"/>
      <c r="AH7" s="70" t="s">
        <v>59</v>
      </c>
      <c r="AI7" s="70" t="s">
        <v>60</v>
      </c>
      <c r="AJ7" s="70"/>
      <c r="AK7" s="70"/>
      <c r="AL7" s="70" t="s">
        <v>50</v>
      </c>
      <c r="AM7" s="70"/>
      <c r="AN7" s="70"/>
      <c r="AO7" s="70"/>
      <c r="AP7" s="70"/>
      <c r="AQ7" s="70"/>
      <c r="AR7" s="70" t="s">
        <v>19</v>
      </c>
      <c r="AS7" s="70"/>
      <c r="AT7" s="70"/>
    </row>
    <row r="8" spans="1:46" s="20" customFormat="1" ht="113.5" customHeight="1" x14ac:dyDescent="0.25">
      <c r="A8" s="37" t="s">
        <v>12</v>
      </c>
      <c r="B8" s="19" t="s">
        <v>13</v>
      </c>
      <c r="C8" s="19" t="s">
        <v>132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271" t="s">
        <v>182</v>
      </c>
      <c r="Q8" s="70" t="s">
        <v>61</v>
      </c>
      <c r="R8" s="70" t="s">
        <v>95</v>
      </c>
      <c r="S8" s="70" t="s">
        <v>62</v>
      </c>
      <c r="T8" s="70" t="s">
        <v>92</v>
      </c>
      <c r="U8" s="70" t="s">
        <v>49</v>
      </c>
      <c r="V8" s="70" t="s">
        <v>63</v>
      </c>
      <c r="W8" s="70" t="s">
        <v>18</v>
      </c>
      <c r="X8" s="70" t="s">
        <v>64</v>
      </c>
      <c r="Y8" s="70" t="s">
        <v>134</v>
      </c>
      <c r="Z8" s="70" t="s">
        <v>38</v>
      </c>
      <c r="AA8" s="70" t="s">
        <v>65</v>
      </c>
      <c r="AB8" s="70" t="s">
        <v>66</v>
      </c>
      <c r="AC8" s="70" t="s">
        <v>67</v>
      </c>
      <c r="AD8" s="70" t="s">
        <v>68</v>
      </c>
      <c r="AE8" s="70" t="s">
        <v>137</v>
      </c>
      <c r="AF8" s="70" t="s">
        <v>70</v>
      </c>
      <c r="AG8" s="70" t="s">
        <v>71</v>
      </c>
      <c r="AH8" s="70" t="s">
        <v>72</v>
      </c>
      <c r="AI8" s="70" t="s">
        <v>73</v>
      </c>
      <c r="AJ8" s="70" t="s">
        <v>74</v>
      </c>
      <c r="AK8" s="70" t="s">
        <v>75</v>
      </c>
      <c r="AL8" s="70" t="s">
        <v>76</v>
      </c>
      <c r="AM8" s="70" t="s">
        <v>77</v>
      </c>
      <c r="AN8" s="70" t="s">
        <v>75</v>
      </c>
      <c r="AO8" s="70" t="s">
        <v>135</v>
      </c>
      <c r="AP8" s="70" t="s">
        <v>161</v>
      </c>
      <c r="AQ8" s="70" t="s">
        <v>182</v>
      </c>
      <c r="AR8" s="70" t="s">
        <v>19</v>
      </c>
      <c r="AS8" s="201" t="s">
        <v>89</v>
      </c>
      <c r="AT8" s="202" t="s">
        <v>90</v>
      </c>
    </row>
    <row r="9" spans="1:46" x14ac:dyDescent="0.3">
      <c r="A9" s="50">
        <v>45756</v>
      </c>
      <c r="B9" s="47" t="s">
        <v>149</v>
      </c>
      <c r="C9" s="49"/>
      <c r="D9" s="248"/>
      <c r="E9" s="191">
        <v>8246</v>
      </c>
      <c r="F9" s="62"/>
      <c r="G9" s="65">
        <v>8246</v>
      </c>
      <c r="H9" s="66"/>
      <c r="I9" s="66"/>
      <c r="J9" s="66"/>
      <c r="K9" s="66"/>
      <c r="L9" s="66"/>
      <c r="M9" s="66"/>
      <c r="N9" s="66"/>
      <c r="O9" s="66"/>
      <c r="P9" s="66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2"/>
      <c r="AN9" s="72"/>
      <c r="AO9" s="72"/>
      <c r="AP9" s="72"/>
      <c r="AQ9" s="72"/>
      <c r="AR9" s="72"/>
      <c r="AS9" s="205"/>
      <c r="AT9" s="206"/>
    </row>
    <row r="10" spans="1:46" x14ac:dyDescent="0.3">
      <c r="A10" s="50">
        <v>45772</v>
      </c>
      <c r="B10" s="47" t="s">
        <v>155</v>
      </c>
      <c r="C10" s="49"/>
      <c r="D10" s="248"/>
      <c r="E10" s="191">
        <v>2886</v>
      </c>
      <c r="F10" s="62"/>
      <c r="G10" s="65"/>
      <c r="H10" s="66"/>
      <c r="I10" s="66"/>
      <c r="J10" s="66"/>
      <c r="K10" s="66"/>
      <c r="L10" s="66"/>
      <c r="M10" s="66">
        <v>2886</v>
      </c>
      <c r="N10" s="66"/>
      <c r="O10" s="66"/>
      <c r="P10" s="66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2"/>
      <c r="AN10" s="72"/>
      <c r="AO10" s="72"/>
      <c r="AP10" s="72"/>
      <c r="AQ10" s="72"/>
      <c r="AR10" s="72"/>
      <c r="AS10" s="205"/>
      <c r="AT10" s="206"/>
    </row>
    <row r="11" spans="1:46" x14ac:dyDescent="0.3">
      <c r="A11" s="50">
        <v>45775</v>
      </c>
      <c r="B11" s="47" t="s">
        <v>156</v>
      </c>
      <c r="C11" s="49"/>
      <c r="D11" s="248"/>
      <c r="E11" s="191">
        <v>895</v>
      </c>
      <c r="F11" s="62"/>
      <c r="G11" s="65"/>
      <c r="H11" s="66"/>
      <c r="I11" s="66"/>
      <c r="J11" s="66"/>
      <c r="K11" s="66"/>
      <c r="L11" s="66"/>
      <c r="M11" s="66">
        <v>895</v>
      </c>
      <c r="N11" s="66"/>
      <c r="O11" s="66"/>
      <c r="P11" s="66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2"/>
      <c r="AN11" s="72"/>
      <c r="AO11" s="72"/>
      <c r="AP11" s="72"/>
      <c r="AQ11" s="72"/>
      <c r="AR11" s="72"/>
      <c r="AS11" s="205"/>
      <c r="AT11" s="206"/>
    </row>
    <row r="12" spans="1:46" x14ac:dyDescent="0.3">
      <c r="A12" s="50">
        <v>45748</v>
      </c>
      <c r="B12" s="47" t="s">
        <v>170</v>
      </c>
      <c r="C12" s="49"/>
      <c r="D12" s="248"/>
      <c r="E12" s="61">
        <v>450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>
        <v>450</v>
      </c>
      <c r="AM12" s="72"/>
      <c r="AN12" s="72"/>
      <c r="AO12" s="72"/>
      <c r="AP12" s="72"/>
      <c r="AQ12" s="72"/>
      <c r="AR12" s="72"/>
      <c r="AS12" s="205"/>
      <c r="AT12" s="206"/>
    </row>
    <row r="13" spans="1:46" x14ac:dyDescent="0.3">
      <c r="A13" s="50">
        <v>45748</v>
      </c>
      <c r="B13" s="47" t="s">
        <v>154</v>
      </c>
      <c r="C13" s="49"/>
      <c r="D13" s="248"/>
      <c r="E13" s="61">
        <v>354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354</v>
      </c>
      <c r="AH13" s="71"/>
      <c r="AI13" s="71"/>
      <c r="AJ13" s="71"/>
      <c r="AK13" s="71"/>
      <c r="AL13" s="71"/>
      <c r="AM13" s="72"/>
      <c r="AN13" s="72"/>
      <c r="AO13" s="72"/>
      <c r="AP13" s="72"/>
      <c r="AQ13" s="72"/>
      <c r="AR13" s="72"/>
      <c r="AS13" s="205"/>
      <c r="AT13" s="206"/>
    </row>
    <row r="14" spans="1:46" x14ac:dyDescent="0.3">
      <c r="A14" s="50">
        <v>45748</v>
      </c>
      <c r="B14" s="47" t="s">
        <v>154</v>
      </c>
      <c r="C14" s="49"/>
      <c r="D14" s="248"/>
      <c r="E14" s="61">
        <v>3153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3153.6</v>
      </c>
      <c r="AH14" s="71"/>
      <c r="AI14" s="71"/>
      <c r="AJ14" s="71"/>
      <c r="AK14" s="71"/>
      <c r="AL14" s="71"/>
      <c r="AM14" s="72"/>
      <c r="AN14" s="72"/>
      <c r="AO14" s="72"/>
      <c r="AP14" s="72"/>
      <c r="AQ14" s="72"/>
      <c r="AR14" s="72"/>
      <c r="AS14" s="205"/>
      <c r="AT14" s="206"/>
    </row>
    <row r="15" spans="1:46" x14ac:dyDescent="0.3">
      <c r="A15" s="50">
        <v>45748</v>
      </c>
      <c r="B15" s="47" t="s">
        <v>154</v>
      </c>
      <c r="C15" s="49"/>
      <c r="D15" s="248"/>
      <c r="E15" s="61">
        <v>309.60000000000002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66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>
        <v>309.60000000000002</v>
      </c>
      <c r="AH15" s="71"/>
      <c r="AI15" s="71"/>
      <c r="AJ15" s="71"/>
      <c r="AK15" s="71"/>
      <c r="AL15" s="71"/>
      <c r="AM15" s="72"/>
      <c r="AN15" s="72"/>
      <c r="AO15" s="72"/>
      <c r="AP15" s="72"/>
      <c r="AQ15" s="72"/>
      <c r="AR15" s="72"/>
      <c r="AS15" s="205"/>
      <c r="AT15" s="206"/>
    </row>
    <row r="16" spans="1:46" x14ac:dyDescent="0.3">
      <c r="A16" s="50">
        <v>45749</v>
      </c>
      <c r="B16" s="47" t="s">
        <v>152</v>
      </c>
      <c r="C16" s="49"/>
      <c r="D16" s="56"/>
      <c r="E16" s="61">
        <v>237.6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66"/>
      <c r="Q16" s="71">
        <v>237.6</v>
      </c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2"/>
      <c r="AN16" s="72"/>
      <c r="AO16" s="72"/>
      <c r="AP16" s="72"/>
      <c r="AQ16" s="72"/>
      <c r="AR16" s="72"/>
      <c r="AS16" s="205"/>
      <c r="AT16" s="206"/>
    </row>
    <row r="17" spans="1:46" x14ac:dyDescent="0.3">
      <c r="A17" s="50">
        <v>45749</v>
      </c>
      <c r="B17" s="47" t="s">
        <v>153</v>
      </c>
      <c r="C17" s="49"/>
      <c r="D17" s="56"/>
      <c r="E17" s="61">
        <v>59.2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66"/>
      <c r="Q17" s="71"/>
      <c r="R17" s="71">
        <v>59.2</v>
      </c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2"/>
      <c r="AO17" s="72"/>
      <c r="AP17" s="72"/>
      <c r="AQ17" s="72"/>
      <c r="AR17" s="72"/>
      <c r="AS17" s="203"/>
      <c r="AT17" s="204"/>
    </row>
    <row r="18" spans="1:46" x14ac:dyDescent="0.3">
      <c r="A18" s="50">
        <v>45749</v>
      </c>
      <c r="B18" s="47" t="s">
        <v>151</v>
      </c>
      <c r="C18" s="49"/>
      <c r="D18" s="56"/>
      <c r="E18" s="61">
        <v>308.88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66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>
        <v>308.88</v>
      </c>
      <c r="AE18" s="71"/>
      <c r="AF18" s="71"/>
      <c r="AG18" s="71"/>
      <c r="AH18" s="71"/>
      <c r="AI18" s="71"/>
      <c r="AJ18" s="71"/>
      <c r="AK18" s="71"/>
      <c r="AL18" s="71"/>
      <c r="AM18" s="72"/>
      <c r="AN18" s="72"/>
      <c r="AO18" s="72"/>
      <c r="AP18" s="72"/>
      <c r="AQ18" s="72"/>
      <c r="AR18" s="72"/>
      <c r="AS18" s="203"/>
      <c r="AT18" s="204"/>
    </row>
    <row r="19" spans="1:46" x14ac:dyDescent="0.3">
      <c r="A19" s="50">
        <v>45757</v>
      </c>
      <c r="B19" s="47" t="s">
        <v>150</v>
      </c>
      <c r="C19" s="49"/>
      <c r="D19" s="56"/>
      <c r="E19" s="61">
        <v>1074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66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>
        <v>1074</v>
      </c>
      <c r="AM19" s="72"/>
      <c r="AN19" s="72"/>
      <c r="AO19" s="72"/>
      <c r="AP19" s="72"/>
      <c r="AQ19" s="72"/>
      <c r="AR19" s="72"/>
      <c r="AS19" s="203">
        <f>SUM(G9:N19)</f>
        <v>12027</v>
      </c>
      <c r="AT19" s="204">
        <f>SUM(O9:AR19)</f>
        <v>5946.88</v>
      </c>
    </row>
    <row r="20" spans="1:46" x14ac:dyDescent="0.3">
      <c r="A20" s="50">
        <v>45778</v>
      </c>
      <c r="B20" s="47" t="s">
        <v>157</v>
      </c>
      <c r="C20" s="49"/>
      <c r="D20" s="56"/>
      <c r="E20" s="61">
        <v>154.66</v>
      </c>
      <c r="F20" s="62"/>
      <c r="G20" s="65"/>
      <c r="H20" s="66"/>
      <c r="I20" s="66"/>
      <c r="J20" s="66"/>
      <c r="K20" s="66"/>
      <c r="L20" s="66"/>
      <c r="M20" s="66"/>
      <c r="N20" s="66"/>
      <c r="O20" s="66"/>
      <c r="P20" s="66"/>
      <c r="Q20" s="71"/>
      <c r="R20" s="71"/>
      <c r="S20" s="71"/>
      <c r="T20" s="71">
        <v>154.66</v>
      </c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2"/>
      <c r="AN20" s="72"/>
      <c r="AO20" s="72"/>
      <c r="AP20" s="72"/>
      <c r="AQ20" s="72"/>
      <c r="AR20" s="72"/>
      <c r="AS20" s="203"/>
      <c r="AT20" s="204"/>
    </row>
    <row r="21" spans="1:46" x14ac:dyDescent="0.3">
      <c r="A21" s="50">
        <v>45778</v>
      </c>
      <c r="B21" s="47" t="s">
        <v>158</v>
      </c>
      <c r="C21" s="49"/>
      <c r="D21" s="56"/>
      <c r="E21" s="61">
        <v>237.6</v>
      </c>
      <c r="F21" s="62"/>
      <c r="G21" s="65"/>
      <c r="H21" s="66"/>
      <c r="I21" s="66"/>
      <c r="J21" s="66"/>
      <c r="K21" s="66"/>
      <c r="L21" s="66"/>
      <c r="M21" s="66"/>
      <c r="N21" s="66"/>
      <c r="O21" s="66"/>
      <c r="P21" s="66"/>
      <c r="Q21" s="71">
        <v>237.6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2"/>
      <c r="AN21" s="72"/>
      <c r="AO21" s="72"/>
      <c r="AP21" s="72"/>
      <c r="AQ21" s="72"/>
      <c r="AR21" s="72"/>
      <c r="AS21" s="203"/>
      <c r="AT21" s="204"/>
    </row>
    <row r="22" spans="1:46" x14ac:dyDescent="0.3">
      <c r="A22" s="50">
        <v>45778</v>
      </c>
      <c r="B22" s="47" t="s">
        <v>159</v>
      </c>
      <c r="C22" s="49"/>
      <c r="D22" s="56"/>
      <c r="E22" s="61">
        <v>59.2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66"/>
      <c r="Q22" s="71"/>
      <c r="R22" s="71">
        <v>59.2</v>
      </c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2"/>
      <c r="AN22" s="72"/>
      <c r="AO22" s="72"/>
      <c r="AP22" s="72"/>
      <c r="AQ22" s="72"/>
      <c r="AR22" s="72"/>
      <c r="AS22" s="203"/>
      <c r="AT22" s="204"/>
    </row>
    <row r="23" spans="1:46" x14ac:dyDescent="0.3">
      <c r="A23" s="50">
        <v>45778</v>
      </c>
      <c r="B23" s="47" t="s">
        <v>160</v>
      </c>
      <c r="C23" s="49"/>
      <c r="D23" s="56"/>
      <c r="E23" s="61">
        <v>200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72"/>
      <c r="AO23" s="72"/>
      <c r="AP23" s="72">
        <v>200</v>
      </c>
      <c r="AQ23" s="72"/>
      <c r="AR23" s="72"/>
      <c r="AS23" s="203"/>
      <c r="AT23" s="204"/>
    </row>
    <row r="24" spans="1:46" x14ac:dyDescent="0.3">
      <c r="A24" s="50">
        <v>45778</v>
      </c>
      <c r="B24" s="47" t="s">
        <v>162</v>
      </c>
      <c r="C24" s="49"/>
      <c r="D24" s="56"/>
      <c r="E24" s="61">
        <v>750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66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>
        <v>750</v>
      </c>
      <c r="AF24" s="71"/>
      <c r="AG24" s="71"/>
      <c r="AH24" s="71"/>
      <c r="AI24" s="71"/>
      <c r="AJ24" s="71"/>
      <c r="AK24" s="71"/>
      <c r="AL24" s="71"/>
      <c r="AM24" s="72"/>
      <c r="AN24" s="72"/>
      <c r="AO24" s="71"/>
      <c r="AP24" s="72"/>
      <c r="AQ24" s="72"/>
      <c r="AR24" s="72"/>
      <c r="AS24" s="205"/>
      <c r="AT24" s="206"/>
    </row>
    <row r="25" spans="1:46" x14ac:dyDescent="0.3">
      <c r="A25" s="50">
        <v>45778</v>
      </c>
      <c r="B25" s="47" t="s">
        <v>163</v>
      </c>
      <c r="C25" s="49"/>
      <c r="D25" s="56"/>
      <c r="E25" s="61">
        <v>130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66"/>
      <c r="Q25" s="71"/>
      <c r="R25" s="71"/>
      <c r="S25" s="71"/>
      <c r="T25" s="71"/>
      <c r="U25" s="71"/>
      <c r="V25" s="71"/>
      <c r="W25" s="71"/>
      <c r="X25" s="71">
        <v>130</v>
      </c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1"/>
      <c r="AP25" s="72"/>
      <c r="AQ25" s="72"/>
      <c r="AR25" s="72"/>
      <c r="AS25" s="205"/>
      <c r="AT25" s="206"/>
    </row>
    <row r="26" spans="1:46" x14ac:dyDescent="0.3">
      <c r="A26" s="50">
        <v>45786</v>
      </c>
      <c r="B26" s="47" t="s">
        <v>164</v>
      </c>
      <c r="C26" s="49"/>
      <c r="D26" s="56"/>
      <c r="E26" s="61">
        <v>70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66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>
        <v>70</v>
      </c>
      <c r="AF26" s="71"/>
      <c r="AG26" s="71"/>
      <c r="AH26" s="71"/>
      <c r="AI26" s="71"/>
      <c r="AJ26" s="71"/>
      <c r="AK26" s="71"/>
      <c r="AL26" s="71"/>
      <c r="AM26" s="72"/>
      <c r="AN26" s="72"/>
      <c r="AO26" s="72"/>
      <c r="AP26" s="72"/>
      <c r="AQ26" s="72"/>
      <c r="AR26" s="72"/>
      <c r="AS26" s="203"/>
      <c r="AT26" s="204"/>
    </row>
    <row r="27" spans="1:46" x14ac:dyDescent="0.3">
      <c r="A27" s="50">
        <v>45792</v>
      </c>
      <c r="B27" s="47" t="s">
        <v>165</v>
      </c>
      <c r="C27" s="49"/>
      <c r="D27" s="56"/>
      <c r="E27" s="61">
        <v>115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>
        <v>115</v>
      </c>
      <c r="AM27" s="72"/>
      <c r="AN27" s="72"/>
      <c r="AO27" s="72"/>
      <c r="AP27" s="72"/>
      <c r="AQ27" s="72"/>
      <c r="AR27" s="72"/>
      <c r="AS27" s="203"/>
      <c r="AT27" s="204"/>
    </row>
    <row r="28" spans="1:46" x14ac:dyDescent="0.3">
      <c r="A28" s="50">
        <v>45806</v>
      </c>
      <c r="B28" s="47" t="s">
        <v>166</v>
      </c>
      <c r="C28" s="49"/>
      <c r="D28" s="56"/>
      <c r="E28" s="61">
        <v>237.6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66"/>
      <c r="Q28" s="71">
        <v>237.6</v>
      </c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2"/>
      <c r="AN28" s="72"/>
      <c r="AO28" s="71"/>
      <c r="AP28" s="72"/>
      <c r="AQ28" s="72"/>
      <c r="AR28" s="72"/>
      <c r="AS28" s="203"/>
      <c r="AT28" s="204"/>
    </row>
    <row r="29" spans="1:46" x14ac:dyDescent="0.3">
      <c r="A29" s="50">
        <v>45806</v>
      </c>
      <c r="B29" s="47" t="s">
        <v>167</v>
      </c>
      <c r="C29" s="49"/>
      <c r="D29" s="56"/>
      <c r="E29" s="61">
        <v>59.2</v>
      </c>
      <c r="F29" s="62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71"/>
      <c r="R29" s="71">
        <v>59.2</v>
      </c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2"/>
      <c r="AN29" s="72"/>
      <c r="AO29" s="72"/>
      <c r="AP29" s="72"/>
      <c r="AQ29" s="72"/>
      <c r="AR29" s="72"/>
      <c r="AS29" s="203"/>
      <c r="AT29" s="204"/>
    </row>
    <row r="30" spans="1:46" x14ac:dyDescent="0.3">
      <c r="A30" s="50">
        <v>45806</v>
      </c>
      <c r="B30" s="47" t="s">
        <v>168</v>
      </c>
      <c r="C30" s="49"/>
      <c r="D30" s="56"/>
      <c r="E30" s="61">
        <v>60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66"/>
      <c r="Q30" s="71"/>
      <c r="R30" s="71"/>
      <c r="S30" s="71"/>
      <c r="T30" s="71"/>
      <c r="U30" s="71">
        <v>60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2"/>
      <c r="AN30" s="72"/>
      <c r="AO30" s="72"/>
      <c r="AP30" s="72"/>
      <c r="AQ30" s="72"/>
      <c r="AR30" s="72"/>
      <c r="AS30" s="203"/>
      <c r="AT30" s="204"/>
    </row>
    <row r="31" spans="1:46" x14ac:dyDescent="0.3">
      <c r="A31" s="50">
        <v>45806</v>
      </c>
      <c r="B31" s="47" t="s">
        <v>169</v>
      </c>
      <c r="C31" s="49"/>
      <c r="D31" s="56"/>
      <c r="E31" s="61">
        <v>496.8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>
        <v>496.8</v>
      </c>
      <c r="AD31" s="71"/>
      <c r="AE31" s="71"/>
      <c r="AF31" s="71"/>
      <c r="AG31" s="71"/>
      <c r="AH31" s="71"/>
      <c r="AI31" s="71"/>
      <c r="AJ31" s="71"/>
      <c r="AK31" s="71"/>
      <c r="AL31" s="71"/>
      <c r="AM31" s="72"/>
      <c r="AN31" s="72"/>
      <c r="AO31" s="72"/>
      <c r="AP31" s="72"/>
      <c r="AQ31" s="72"/>
      <c r="AR31" s="72"/>
      <c r="AS31" s="203">
        <f>SUM(G20:N31)</f>
        <v>0</v>
      </c>
      <c r="AT31" s="204">
        <f>SUM(O20:AR31)</f>
        <v>2570.0600000000004</v>
      </c>
    </row>
    <row r="32" spans="1:46" x14ac:dyDescent="0.3">
      <c r="A32" s="50">
        <v>45828</v>
      </c>
      <c r="B32" s="47" t="s">
        <v>171</v>
      </c>
      <c r="C32" s="49"/>
      <c r="D32" s="56"/>
      <c r="E32" s="61">
        <v>229</v>
      </c>
      <c r="F32" s="62"/>
      <c r="G32" s="65"/>
      <c r="H32" s="66"/>
      <c r="I32" s="66"/>
      <c r="J32" s="66"/>
      <c r="K32" s="66"/>
      <c r="L32" s="66"/>
      <c r="M32" s="66">
        <v>229</v>
      </c>
      <c r="N32" s="66"/>
      <c r="O32" s="66"/>
      <c r="P32" s="66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2"/>
      <c r="AN32" s="72"/>
      <c r="AO32" s="72"/>
      <c r="AP32" s="72"/>
      <c r="AQ32" s="72"/>
      <c r="AR32" s="72"/>
      <c r="AS32" s="203"/>
      <c r="AT32" s="204"/>
    </row>
    <row r="33" spans="1:46" x14ac:dyDescent="0.3">
      <c r="A33" s="50">
        <v>45825</v>
      </c>
      <c r="B33" s="47" t="s">
        <v>172</v>
      </c>
      <c r="C33" s="49"/>
      <c r="D33" s="56"/>
      <c r="E33" s="61">
        <v>312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66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>
        <v>312</v>
      </c>
      <c r="AM33" s="72"/>
      <c r="AN33" s="72"/>
      <c r="AO33" s="72"/>
      <c r="AP33" s="72"/>
      <c r="AQ33" s="72"/>
      <c r="AR33" s="72"/>
      <c r="AS33" s="203"/>
      <c r="AT33" s="204"/>
    </row>
    <row r="34" spans="1:46" x14ac:dyDescent="0.3">
      <c r="A34" s="50">
        <v>45825</v>
      </c>
      <c r="B34" s="47" t="s">
        <v>173</v>
      </c>
      <c r="C34" s="49"/>
      <c r="D34" s="56"/>
      <c r="E34" s="61">
        <v>150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>
        <v>150</v>
      </c>
      <c r="AM34" s="72"/>
      <c r="AN34" s="72"/>
      <c r="AO34" s="72"/>
      <c r="AP34" s="72"/>
      <c r="AQ34" s="72"/>
      <c r="AR34" s="72"/>
      <c r="AS34" s="203"/>
      <c r="AT34" s="204"/>
    </row>
    <row r="35" spans="1:46" x14ac:dyDescent="0.3">
      <c r="A35" s="50">
        <v>45831</v>
      </c>
      <c r="B35" s="47" t="s">
        <v>174</v>
      </c>
      <c r="C35" s="49"/>
      <c r="D35" s="56"/>
      <c r="E35" s="61">
        <v>666.6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71"/>
      <c r="R35" s="71"/>
      <c r="S35" s="71"/>
      <c r="T35" s="71"/>
      <c r="U35" s="71"/>
      <c r="V35" s="71"/>
      <c r="W35" s="71">
        <v>666.6</v>
      </c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2"/>
      <c r="AN35" s="72"/>
      <c r="AO35" s="72"/>
      <c r="AP35" s="72"/>
      <c r="AQ35" s="72"/>
      <c r="AR35" s="72"/>
      <c r="AS35" s="203"/>
      <c r="AT35" s="204"/>
    </row>
    <row r="36" spans="1:46" x14ac:dyDescent="0.3">
      <c r="A36" s="50">
        <v>45833</v>
      </c>
      <c r="B36" s="47" t="s">
        <v>175</v>
      </c>
      <c r="C36" s="49"/>
      <c r="D36" s="56"/>
      <c r="E36" s="61">
        <v>21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66"/>
      <c r="Q36" s="71"/>
      <c r="R36" s="71"/>
      <c r="S36" s="71"/>
      <c r="T36" s="71"/>
      <c r="U36" s="71"/>
      <c r="V36" s="71">
        <v>21</v>
      </c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2"/>
      <c r="AN36" s="72"/>
      <c r="AO36" s="72"/>
      <c r="AP36" s="72"/>
      <c r="AQ36" s="72"/>
      <c r="AR36" s="72"/>
      <c r="AS36" s="205"/>
      <c r="AT36" s="206"/>
    </row>
    <row r="37" spans="1:46" x14ac:dyDescent="0.3">
      <c r="A37" s="50">
        <v>45833</v>
      </c>
      <c r="B37" s="47" t="s">
        <v>176</v>
      </c>
      <c r="C37" s="49"/>
      <c r="D37" s="56"/>
      <c r="E37" s="61">
        <v>2760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>
        <v>2760</v>
      </c>
      <c r="AF37" s="71"/>
      <c r="AG37" s="71"/>
      <c r="AH37" s="71"/>
      <c r="AI37" s="71"/>
      <c r="AJ37" s="71"/>
      <c r="AK37" s="71"/>
      <c r="AL37" s="71"/>
      <c r="AM37" s="72"/>
      <c r="AN37" s="72"/>
      <c r="AO37" s="72"/>
      <c r="AP37" s="72"/>
      <c r="AQ37" s="72"/>
      <c r="AR37" s="72"/>
      <c r="AS37" s="203">
        <f>SUM(G32:N37)</f>
        <v>229</v>
      </c>
      <c r="AT37" s="204">
        <f>SUM(O32:AR37)</f>
        <v>3909.6</v>
      </c>
    </row>
    <row r="38" spans="1:46" x14ac:dyDescent="0.3">
      <c r="A38" s="50">
        <v>45867</v>
      </c>
      <c r="B38" s="47" t="s">
        <v>183</v>
      </c>
      <c r="C38" s="49"/>
      <c r="D38" s="56"/>
      <c r="E38" s="191">
        <v>520.19000000000005</v>
      </c>
      <c r="F38" s="62"/>
      <c r="G38" s="65"/>
      <c r="H38" s="66"/>
      <c r="I38" s="66"/>
      <c r="J38" s="66">
        <v>520.19000000000005</v>
      </c>
      <c r="K38" s="66"/>
      <c r="L38" s="66"/>
      <c r="M38" s="66"/>
      <c r="N38" s="66"/>
      <c r="O38" s="66"/>
      <c r="P38" s="66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2"/>
      <c r="AN38" s="72"/>
      <c r="AO38" s="72"/>
      <c r="AP38" s="72"/>
      <c r="AQ38" s="72"/>
      <c r="AR38" s="72"/>
      <c r="AS38" s="203"/>
      <c r="AT38" s="204"/>
    </row>
    <row r="39" spans="1:46" x14ac:dyDescent="0.3">
      <c r="A39" s="50">
        <v>45845</v>
      </c>
      <c r="B39" s="47" t="s">
        <v>169</v>
      </c>
      <c r="C39" s="49"/>
      <c r="D39" s="56"/>
      <c r="E39" s="61">
        <v>496.8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>
        <v>414</v>
      </c>
      <c r="AD39" s="71"/>
      <c r="AE39" s="71"/>
      <c r="AF39" s="71"/>
      <c r="AG39" s="71"/>
      <c r="AH39" s="71"/>
      <c r="AI39" s="71"/>
      <c r="AJ39" s="71"/>
      <c r="AK39" s="71"/>
      <c r="AL39" s="71"/>
      <c r="AM39" s="72"/>
      <c r="AN39" s="72"/>
      <c r="AO39" s="72"/>
      <c r="AP39" s="72"/>
      <c r="AQ39" s="72"/>
      <c r="AR39" s="72">
        <v>82.8</v>
      </c>
      <c r="AS39" s="203"/>
      <c r="AT39" s="204"/>
    </row>
    <row r="40" spans="1:46" x14ac:dyDescent="0.3">
      <c r="A40" s="50">
        <v>45845</v>
      </c>
      <c r="B40" s="47" t="s">
        <v>167</v>
      </c>
      <c r="C40" s="49"/>
      <c r="D40" s="56"/>
      <c r="E40" s="61">
        <v>59.2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71"/>
      <c r="R40" s="71">
        <v>59.2</v>
      </c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2"/>
      <c r="AN40" s="72"/>
      <c r="AO40" s="72"/>
      <c r="AP40" s="72"/>
      <c r="AQ40" s="72"/>
      <c r="AR40" s="72"/>
      <c r="AS40" s="203"/>
      <c r="AT40" s="203"/>
    </row>
    <row r="41" spans="1:46" x14ac:dyDescent="0.3">
      <c r="A41" s="50">
        <v>45845</v>
      </c>
      <c r="B41" s="47" t="s">
        <v>177</v>
      </c>
      <c r="C41" s="49"/>
      <c r="D41" s="56"/>
      <c r="E41" s="61">
        <v>237.6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66"/>
      <c r="Q41" s="71">
        <v>237.6</v>
      </c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2"/>
      <c r="AN41" s="72"/>
      <c r="AO41" s="72"/>
      <c r="AP41" s="72"/>
      <c r="AQ41" s="72"/>
      <c r="AR41" s="72"/>
      <c r="AS41" s="203"/>
      <c r="AT41" s="203"/>
    </row>
    <row r="42" spans="1:46" x14ac:dyDescent="0.3">
      <c r="A42" s="50">
        <v>45846</v>
      </c>
      <c r="B42" s="47" t="s">
        <v>178</v>
      </c>
      <c r="C42" s="49"/>
      <c r="D42" s="56"/>
      <c r="E42" s="61">
        <v>600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66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>
        <v>600</v>
      </c>
      <c r="AM42" s="72"/>
      <c r="AN42" s="72"/>
      <c r="AO42" s="72"/>
      <c r="AP42" s="72"/>
      <c r="AQ42" s="72"/>
      <c r="AR42" s="72"/>
      <c r="AS42" s="203"/>
      <c r="AT42" s="203"/>
    </row>
    <row r="43" spans="1:46" x14ac:dyDescent="0.3">
      <c r="A43" s="50">
        <v>45847</v>
      </c>
      <c r="B43" s="47" t="s">
        <v>179</v>
      </c>
      <c r="C43" s="49"/>
      <c r="D43" s="56"/>
      <c r="E43" s="61">
        <v>13.49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71"/>
      <c r="R43" s="71"/>
      <c r="S43" s="71"/>
      <c r="T43" s="71"/>
      <c r="U43" s="71"/>
      <c r="V43" s="71">
        <v>13.49</v>
      </c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2"/>
      <c r="AN43" s="72"/>
      <c r="AO43" s="72"/>
      <c r="AP43" s="72"/>
      <c r="AQ43" s="72"/>
      <c r="AR43" s="72"/>
      <c r="AS43" s="203"/>
      <c r="AT43" s="204"/>
    </row>
    <row r="44" spans="1:46" x14ac:dyDescent="0.3">
      <c r="A44" s="50">
        <v>45853</v>
      </c>
      <c r="B44" s="47" t="s">
        <v>180</v>
      </c>
      <c r="C44" s="49"/>
      <c r="D44" s="56"/>
      <c r="E44" s="61">
        <v>150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2"/>
      <c r="AN44" s="72"/>
      <c r="AO44" s="72">
        <v>150</v>
      </c>
      <c r="AP44" s="72"/>
      <c r="AQ44" s="72"/>
      <c r="AR44" s="72"/>
      <c r="AS44" s="203"/>
      <c r="AT44" s="204"/>
    </row>
    <row r="45" spans="1:46" x14ac:dyDescent="0.3">
      <c r="A45" s="50">
        <v>45856</v>
      </c>
      <c r="B45" s="47" t="s">
        <v>169</v>
      </c>
      <c r="C45" s="49"/>
      <c r="D45" s="56"/>
      <c r="E45" s="61">
        <v>592.20000000000005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66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>
        <v>493.5</v>
      </c>
      <c r="AD45" s="71"/>
      <c r="AE45" s="71"/>
      <c r="AF45" s="71"/>
      <c r="AG45" s="71"/>
      <c r="AH45" s="71"/>
      <c r="AI45" s="71"/>
      <c r="AJ45" s="71"/>
      <c r="AK45" s="71"/>
      <c r="AL45" s="71"/>
      <c r="AM45" s="72"/>
      <c r="AN45" s="72"/>
      <c r="AO45" s="72"/>
      <c r="AP45" s="72"/>
      <c r="AQ45" s="72"/>
      <c r="AR45" s="72">
        <v>98.7</v>
      </c>
      <c r="AS45" s="40"/>
      <c r="AT45" s="40"/>
    </row>
    <row r="46" spans="1:46" x14ac:dyDescent="0.3">
      <c r="A46" s="50">
        <v>45859</v>
      </c>
      <c r="B46" s="47" t="s">
        <v>181</v>
      </c>
      <c r="C46" s="49"/>
      <c r="D46" s="56"/>
      <c r="E46" s="61">
        <v>8.5</v>
      </c>
      <c r="F46" s="62"/>
      <c r="G46" s="65"/>
      <c r="H46" s="66"/>
      <c r="I46" s="66"/>
      <c r="J46" s="66"/>
      <c r="K46" s="66"/>
      <c r="L46" s="66"/>
      <c r="M46" s="66"/>
      <c r="N46" s="66"/>
      <c r="O46" s="66"/>
      <c r="P46" s="66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>
        <v>8.5</v>
      </c>
      <c r="AM46" s="72"/>
      <c r="AN46" s="72"/>
      <c r="AO46" s="72"/>
      <c r="AP46" s="72"/>
      <c r="AQ46" s="72"/>
      <c r="AR46" s="72"/>
      <c r="AS46" s="40"/>
      <c r="AT46" s="40"/>
    </row>
    <row r="47" spans="1:46" x14ac:dyDescent="0.3">
      <c r="A47" s="50">
        <v>45860</v>
      </c>
      <c r="B47" s="47" t="s">
        <v>182</v>
      </c>
      <c r="C47" s="49"/>
      <c r="D47" s="56"/>
      <c r="E47" s="61">
        <v>15000</v>
      </c>
      <c r="F47" s="62">
        <v>15000</v>
      </c>
      <c r="G47" s="65"/>
      <c r="H47" s="66"/>
      <c r="I47" s="66"/>
      <c r="J47" s="66"/>
      <c r="K47" s="66"/>
      <c r="L47" s="66"/>
      <c r="M47" s="66"/>
      <c r="N47" s="66"/>
      <c r="O47" s="66"/>
      <c r="P47" s="66">
        <v>15000</v>
      </c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2"/>
      <c r="AN47" s="72"/>
      <c r="AO47" s="72"/>
      <c r="AP47" s="72"/>
      <c r="AQ47" s="72">
        <v>15000</v>
      </c>
      <c r="AR47" s="72"/>
      <c r="AS47" s="205"/>
      <c r="AT47" s="206"/>
    </row>
    <row r="48" spans="1:46" x14ac:dyDescent="0.3">
      <c r="A48" s="50">
        <v>45869</v>
      </c>
      <c r="B48" s="47" t="s">
        <v>165</v>
      </c>
      <c r="C48" s="49"/>
      <c r="D48" s="56"/>
      <c r="E48" s="61">
        <v>115</v>
      </c>
      <c r="F48" s="62"/>
      <c r="G48" s="65"/>
      <c r="H48" s="66"/>
      <c r="I48" s="66"/>
      <c r="J48" s="66"/>
      <c r="K48" s="66"/>
      <c r="L48" s="66"/>
      <c r="M48" s="66"/>
      <c r="N48" s="66"/>
      <c r="O48" s="66"/>
      <c r="P48" s="66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>
        <v>115</v>
      </c>
      <c r="AM48" s="72"/>
      <c r="AN48" s="72"/>
      <c r="AO48" s="72"/>
      <c r="AP48" s="72"/>
      <c r="AQ48" s="72"/>
      <c r="AR48" s="72"/>
      <c r="AS48" s="203"/>
      <c r="AT48" s="204"/>
    </row>
    <row r="49" spans="1:46" x14ac:dyDescent="0.3">
      <c r="A49" s="50">
        <v>45869</v>
      </c>
      <c r="B49" s="47" t="s">
        <v>51</v>
      </c>
      <c r="C49" s="49"/>
      <c r="D49" s="56"/>
      <c r="E49" s="61"/>
      <c r="F49" s="62">
        <v>7.57</v>
      </c>
      <c r="G49" s="65"/>
      <c r="H49" s="66">
        <v>7.57</v>
      </c>
      <c r="I49" s="66"/>
      <c r="J49" s="66"/>
      <c r="K49" s="66"/>
      <c r="L49" s="66"/>
      <c r="M49" s="66"/>
      <c r="N49" s="66"/>
      <c r="O49" s="66"/>
      <c r="P49" s="66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2"/>
      <c r="AN49" s="72"/>
      <c r="AO49" s="72"/>
      <c r="AP49" s="72"/>
      <c r="AQ49" s="72"/>
      <c r="AR49" s="72"/>
      <c r="AS49" s="203">
        <f>SUM(G38:P49)</f>
        <v>15527.76</v>
      </c>
      <c r="AT49" s="204">
        <f>SUM(Q38:AR49)</f>
        <v>17272.79</v>
      </c>
    </row>
    <row r="50" spans="1:46" s="238" customFormat="1" x14ac:dyDescent="0.3">
      <c r="A50" s="255">
        <v>45870</v>
      </c>
      <c r="B50" s="47" t="s">
        <v>177</v>
      </c>
      <c r="C50" s="49"/>
      <c r="D50" s="56"/>
      <c r="E50" s="61">
        <v>237.6</v>
      </c>
      <c r="F50" s="256"/>
      <c r="G50" s="257"/>
      <c r="H50" s="258"/>
      <c r="I50" s="258"/>
      <c r="J50" s="258"/>
      <c r="K50" s="258"/>
      <c r="L50" s="258"/>
      <c r="M50" s="258"/>
      <c r="N50" s="258"/>
      <c r="O50" s="258"/>
      <c r="P50" s="258"/>
      <c r="Q50" s="71">
        <v>237.6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2"/>
      <c r="AN50" s="72"/>
      <c r="AO50" s="72"/>
      <c r="AP50" s="72"/>
      <c r="AQ50" s="72"/>
      <c r="AR50" s="72"/>
      <c r="AS50" s="203"/>
      <c r="AT50" s="204"/>
    </row>
    <row r="51" spans="1:46" s="238" customFormat="1" x14ac:dyDescent="0.3">
      <c r="A51" s="255">
        <v>45870</v>
      </c>
      <c r="B51" s="47" t="s">
        <v>167</v>
      </c>
      <c r="C51" s="49"/>
      <c r="D51" s="56"/>
      <c r="E51" s="61">
        <v>59.2</v>
      </c>
      <c r="F51" s="256"/>
      <c r="G51" s="257"/>
      <c r="H51" s="258"/>
      <c r="I51" s="258"/>
      <c r="J51" s="258"/>
      <c r="K51" s="258"/>
      <c r="L51" s="258"/>
      <c r="M51" s="258"/>
      <c r="N51" s="258"/>
      <c r="O51" s="258"/>
      <c r="P51" s="258"/>
      <c r="Q51" s="71"/>
      <c r="R51" s="71">
        <v>59.2</v>
      </c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2"/>
      <c r="AN51" s="72"/>
      <c r="AO51" s="72"/>
      <c r="AP51" s="72"/>
      <c r="AQ51" s="72"/>
      <c r="AR51" s="72"/>
      <c r="AS51" s="203"/>
      <c r="AT51" s="204"/>
    </row>
    <row r="52" spans="1:46" s="238" customFormat="1" x14ac:dyDescent="0.3">
      <c r="A52" s="255">
        <v>45870</v>
      </c>
      <c r="B52" s="47" t="s">
        <v>190</v>
      </c>
      <c r="C52" s="49"/>
      <c r="D52" s="56"/>
      <c r="E52" s="61">
        <v>480</v>
      </c>
      <c r="F52" s="256"/>
      <c r="G52" s="257"/>
      <c r="H52" s="258"/>
      <c r="I52" s="258"/>
      <c r="J52" s="258"/>
      <c r="K52" s="258"/>
      <c r="L52" s="258"/>
      <c r="M52" s="258"/>
      <c r="N52" s="258"/>
      <c r="O52" s="258"/>
      <c r="P52" s="258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>
        <v>400</v>
      </c>
      <c r="AD52" s="71"/>
      <c r="AE52" s="71"/>
      <c r="AF52" s="71"/>
      <c r="AG52" s="71"/>
      <c r="AH52" s="71"/>
      <c r="AI52" s="71"/>
      <c r="AJ52" s="71"/>
      <c r="AK52" s="71"/>
      <c r="AL52" s="71"/>
      <c r="AM52" s="72"/>
      <c r="AN52" s="72"/>
      <c r="AO52" s="72"/>
      <c r="AP52" s="72"/>
      <c r="AQ52" s="72"/>
      <c r="AR52" s="72">
        <v>80</v>
      </c>
      <c r="AS52" s="203"/>
      <c r="AT52" s="204"/>
    </row>
    <row r="53" spans="1:46" s="238" customFormat="1" x14ac:dyDescent="0.3">
      <c r="A53" s="255">
        <v>45870</v>
      </c>
      <c r="B53" s="47" t="s">
        <v>189</v>
      </c>
      <c r="C53" s="49"/>
      <c r="D53" s="56"/>
      <c r="E53" s="61">
        <v>160.80000000000001</v>
      </c>
      <c r="F53" s="256"/>
      <c r="G53" s="257"/>
      <c r="H53" s="258"/>
      <c r="I53" s="258"/>
      <c r="J53" s="258"/>
      <c r="K53" s="258"/>
      <c r="L53" s="258"/>
      <c r="M53" s="258"/>
      <c r="N53" s="258"/>
      <c r="O53" s="258"/>
      <c r="P53" s="258"/>
      <c r="Q53" s="71"/>
      <c r="R53" s="71"/>
      <c r="S53" s="71"/>
      <c r="T53" s="71"/>
      <c r="U53" s="71"/>
      <c r="V53" s="71"/>
      <c r="W53" s="71"/>
      <c r="X53" s="71"/>
      <c r="Y53" s="71"/>
      <c r="Z53" s="71">
        <v>134</v>
      </c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2"/>
      <c r="AN53" s="72"/>
      <c r="AO53" s="72"/>
      <c r="AP53" s="72"/>
      <c r="AQ53" s="72"/>
      <c r="AR53" s="72">
        <v>26.8</v>
      </c>
      <c r="AS53" s="40"/>
      <c r="AT53" s="40"/>
    </row>
    <row r="54" spans="1:46" s="238" customFormat="1" x14ac:dyDescent="0.3">
      <c r="A54" s="255">
        <v>45882</v>
      </c>
      <c r="B54" s="47" t="s">
        <v>188</v>
      </c>
      <c r="C54" s="49"/>
      <c r="D54" s="56"/>
      <c r="E54" s="61">
        <v>2.2999999999999998</v>
      </c>
      <c r="F54" s="256"/>
      <c r="G54" s="257"/>
      <c r="H54" s="258"/>
      <c r="I54" s="258"/>
      <c r="J54" s="258"/>
      <c r="K54" s="258"/>
      <c r="L54" s="258"/>
      <c r="M54" s="258"/>
      <c r="N54" s="258"/>
      <c r="O54" s="258"/>
      <c r="P54" s="258"/>
      <c r="Q54" s="71"/>
      <c r="R54" s="71"/>
      <c r="S54" s="71"/>
      <c r="T54" s="71">
        <v>2.2999999999999998</v>
      </c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2"/>
      <c r="AN54" s="72"/>
      <c r="AO54" s="72"/>
      <c r="AP54" s="72"/>
      <c r="AQ54" s="72"/>
      <c r="AR54" s="72"/>
      <c r="AS54" s="205"/>
      <c r="AT54" s="206"/>
    </row>
    <row r="55" spans="1:46" s="238" customFormat="1" x14ac:dyDescent="0.3">
      <c r="A55" s="255">
        <v>45882</v>
      </c>
      <c r="B55" s="47" t="s">
        <v>187</v>
      </c>
      <c r="C55" s="49"/>
      <c r="D55" s="56"/>
      <c r="E55" s="61">
        <v>9.8000000000000007</v>
      </c>
      <c r="F55" s="256"/>
      <c r="G55" s="257"/>
      <c r="H55" s="258"/>
      <c r="I55" s="258"/>
      <c r="J55" s="258"/>
      <c r="K55" s="258"/>
      <c r="L55" s="258"/>
      <c r="M55" s="258"/>
      <c r="N55" s="258"/>
      <c r="O55" s="258"/>
      <c r="P55" s="258"/>
      <c r="Q55" s="71"/>
      <c r="R55" s="71"/>
      <c r="S55" s="71"/>
      <c r="T55" s="71"/>
      <c r="U55" s="71"/>
      <c r="V55" s="71">
        <v>9.8000000000000007</v>
      </c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2"/>
      <c r="AN55" s="72"/>
      <c r="AO55" s="72"/>
      <c r="AP55" s="72"/>
      <c r="AQ55" s="72"/>
      <c r="AR55" s="72"/>
      <c r="AS55" s="203"/>
      <c r="AT55" s="204"/>
    </row>
    <row r="56" spans="1:46" s="238" customFormat="1" x14ac:dyDescent="0.3">
      <c r="A56" s="255">
        <v>45882</v>
      </c>
      <c r="B56" s="47" t="s">
        <v>186</v>
      </c>
      <c r="C56" s="49"/>
      <c r="D56" s="56"/>
      <c r="E56" s="61">
        <v>71.989999999999995</v>
      </c>
      <c r="F56" s="256"/>
      <c r="G56" s="257"/>
      <c r="H56" s="258"/>
      <c r="I56" s="258"/>
      <c r="J56" s="258"/>
      <c r="K56" s="258"/>
      <c r="L56" s="258"/>
      <c r="M56" s="258"/>
      <c r="N56" s="258"/>
      <c r="O56" s="258"/>
      <c r="P56" s="258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>
        <v>59.99</v>
      </c>
      <c r="AJ56" s="71"/>
      <c r="AK56" s="71"/>
      <c r="AL56" s="71"/>
      <c r="AM56" s="72"/>
      <c r="AN56" s="72"/>
      <c r="AO56" s="72"/>
      <c r="AP56" s="72"/>
      <c r="AQ56" s="72"/>
      <c r="AR56" s="72">
        <v>12</v>
      </c>
      <c r="AS56" s="203"/>
      <c r="AT56" s="240"/>
    </row>
    <row r="57" spans="1:46" s="238" customFormat="1" x14ac:dyDescent="0.3">
      <c r="A57" s="255">
        <v>45882</v>
      </c>
      <c r="B57" s="47" t="s">
        <v>185</v>
      </c>
      <c r="C57" s="49"/>
      <c r="D57" s="56"/>
      <c r="E57" s="61">
        <v>120</v>
      </c>
      <c r="F57" s="256"/>
      <c r="G57" s="257"/>
      <c r="H57" s="258"/>
      <c r="I57" s="258"/>
      <c r="J57" s="258"/>
      <c r="K57" s="258"/>
      <c r="L57" s="258"/>
      <c r="M57" s="258"/>
      <c r="N57" s="258"/>
      <c r="O57" s="258"/>
      <c r="P57" s="258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>
        <v>120</v>
      </c>
      <c r="AM57" s="72"/>
      <c r="AN57" s="72"/>
      <c r="AO57" s="72"/>
      <c r="AP57" s="72"/>
      <c r="AQ57" s="72"/>
      <c r="AR57" s="72"/>
      <c r="AS57" s="205"/>
      <c r="AT57" s="208"/>
    </row>
    <row r="58" spans="1:46" s="238" customFormat="1" x14ac:dyDescent="0.3">
      <c r="A58" s="255">
        <v>45888</v>
      </c>
      <c r="B58" s="47" t="s">
        <v>184</v>
      </c>
      <c r="C58" s="49"/>
      <c r="D58" s="56"/>
      <c r="E58" s="61">
        <v>8.5</v>
      </c>
      <c r="F58" s="256"/>
      <c r="G58" s="257"/>
      <c r="H58" s="258"/>
      <c r="I58" s="258"/>
      <c r="J58" s="258"/>
      <c r="K58" s="258"/>
      <c r="L58" s="258"/>
      <c r="M58" s="258"/>
      <c r="N58" s="258"/>
      <c r="O58" s="258"/>
      <c r="P58" s="258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>
        <v>8.5</v>
      </c>
      <c r="AM58" s="72"/>
      <c r="AN58" s="72"/>
      <c r="AO58" s="72"/>
      <c r="AP58" s="72"/>
      <c r="AQ58" s="72"/>
      <c r="AR58" s="72"/>
      <c r="AS58" s="203"/>
      <c r="AT58" s="204"/>
    </row>
    <row r="59" spans="1:46" x14ac:dyDescent="0.3">
      <c r="A59" s="50">
        <v>45898</v>
      </c>
      <c r="B59" s="47" t="s">
        <v>169</v>
      </c>
      <c r="C59" s="49"/>
      <c r="D59" s="56"/>
      <c r="E59" s="61">
        <v>616.79999999999995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66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>
        <v>514</v>
      </c>
      <c r="AD59" s="71"/>
      <c r="AE59" s="71"/>
      <c r="AF59" s="71"/>
      <c r="AG59" s="71"/>
      <c r="AH59" s="71"/>
      <c r="AI59" s="71"/>
      <c r="AJ59" s="71"/>
      <c r="AK59" s="71"/>
      <c r="AL59" s="71"/>
      <c r="AM59" s="72"/>
      <c r="AN59" s="72"/>
      <c r="AO59" s="72"/>
      <c r="AP59" s="72"/>
      <c r="AQ59" s="72"/>
      <c r="AR59" s="72">
        <v>102.8</v>
      </c>
      <c r="AS59" s="205"/>
      <c r="AT59" s="206"/>
    </row>
    <row r="60" spans="1:46" x14ac:dyDescent="0.3">
      <c r="A60" s="50">
        <v>45898</v>
      </c>
      <c r="B60" s="47" t="s">
        <v>167</v>
      </c>
      <c r="C60" s="49"/>
      <c r="D60" s="56"/>
      <c r="E60" s="61">
        <v>59.2</v>
      </c>
      <c r="F60" s="62"/>
      <c r="G60" s="65"/>
      <c r="H60" s="66"/>
      <c r="I60" s="66"/>
      <c r="J60" s="66"/>
      <c r="K60" s="66"/>
      <c r="L60" s="66"/>
      <c r="M60" s="66"/>
      <c r="N60" s="66"/>
      <c r="O60" s="66"/>
      <c r="P60" s="66"/>
      <c r="Q60" s="71"/>
      <c r="R60" s="71">
        <v>59.2</v>
      </c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2"/>
      <c r="AN60" s="72"/>
      <c r="AO60" s="72"/>
      <c r="AP60" s="72"/>
      <c r="AQ60" s="72"/>
      <c r="AR60" s="72"/>
      <c r="AS60" s="205"/>
      <c r="AT60" s="208"/>
    </row>
    <row r="61" spans="1:46" x14ac:dyDescent="0.3">
      <c r="A61" s="50">
        <v>45898</v>
      </c>
      <c r="B61" s="47" t="s">
        <v>177</v>
      </c>
      <c r="C61" s="49"/>
      <c r="D61" s="56"/>
      <c r="E61" s="61">
        <v>237.6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66"/>
      <c r="Q61" s="71">
        <v>237.6</v>
      </c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2"/>
      <c r="AN61" s="72"/>
      <c r="AO61" s="72"/>
      <c r="AP61" s="72"/>
      <c r="AQ61" s="72"/>
      <c r="AR61" s="72"/>
      <c r="AS61" s="203"/>
      <c r="AT61" s="204"/>
    </row>
    <row r="62" spans="1:46" x14ac:dyDescent="0.3">
      <c r="A62" s="50">
        <v>45898</v>
      </c>
      <c r="B62" s="47" t="s">
        <v>51</v>
      </c>
      <c r="C62" s="49"/>
      <c r="D62" s="56"/>
      <c r="E62" s="61">
        <v>24.41</v>
      </c>
      <c r="F62" s="62"/>
      <c r="G62" s="65"/>
      <c r="H62" s="66">
        <v>24.41</v>
      </c>
      <c r="I62" s="66"/>
      <c r="J62" s="66"/>
      <c r="K62" s="66"/>
      <c r="L62" s="66"/>
      <c r="M62" s="66"/>
      <c r="N62" s="66"/>
      <c r="O62" s="66"/>
      <c r="P62" s="66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2"/>
      <c r="AN62" s="72"/>
      <c r="AO62" s="72"/>
      <c r="AP62" s="72"/>
      <c r="AQ62" s="72"/>
      <c r="AR62" s="72"/>
      <c r="AS62" s="203">
        <f>SUM(G50:P62)</f>
        <v>24.41</v>
      </c>
      <c r="AT62" s="204">
        <f>SUM(Q50:AR62)</f>
        <v>2063.79</v>
      </c>
    </row>
    <row r="63" spans="1:46" x14ac:dyDescent="0.3">
      <c r="A63" s="50"/>
      <c r="B63" s="47"/>
      <c r="C63" s="49"/>
      <c r="D63" s="56"/>
      <c r="E63" s="61"/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66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2"/>
      <c r="AN63" s="72"/>
      <c r="AO63" s="72"/>
      <c r="AP63" s="72"/>
      <c r="AQ63" s="72"/>
      <c r="AR63" s="72"/>
      <c r="AS63" s="203"/>
      <c r="AT63" s="204"/>
    </row>
    <row r="64" spans="1:46" x14ac:dyDescent="0.3">
      <c r="A64" s="50"/>
      <c r="B64" s="47"/>
      <c r="C64" s="49"/>
      <c r="D64" s="56"/>
      <c r="E64" s="191"/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66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2"/>
      <c r="AN64" s="72"/>
      <c r="AO64" s="72"/>
      <c r="AP64" s="72"/>
      <c r="AQ64" s="72"/>
      <c r="AR64" s="72"/>
      <c r="AS64" s="203"/>
      <c r="AT64" s="240"/>
    </row>
    <row r="65" spans="1:46" x14ac:dyDescent="0.3">
      <c r="A65" s="50"/>
      <c r="B65" s="47"/>
      <c r="C65" s="49"/>
      <c r="D65" s="56"/>
      <c r="E65" s="61"/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66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2"/>
      <c r="AN65" s="72"/>
      <c r="AO65" s="72"/>
      <c r="AP65" s="72"/>
      <c r="AQ65" s="72"/>
      <c r="AR65" s="72"/>
      <c r="AS65" s="203"/>
      <c r="AT65" s="240"/>
    </row>
    <row r="66" spans="1:46" x14ac:dyDescent="0.3">
      <c r="A66" s="50"/>
      <c r="B66" s="47"/>
      <c r="C66" s="49"/>
      <c r="D66" s="56"/>
      <c r="E66" s="61"/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66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2"/>
      <c r="AN66" s="72"/>
      <c r="AO66" s="72"/>
      <c r="AP66" s="72"/>
      <c r="AQ66" s="72"/>
      <c r="AR66" s="72"/>
      <c r="AS66" s="40"/>
      <c r="AT66" s="40"/>
    </row>
    <row r="67" spans="1:46" x14ac:dyDescent="0.3">
      <c r="A67" s="50"/>
      <c r="B67" s="47"/>
      <c r="C67" s="49"/>
      <c r="D67" s="56"/>
      <c r="E67" s="61"/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66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2"/>
      <c r="AN67" s="72"/>
      <c r="AO67" s="72"/>
      <c r="AP67" s="72"/>
      <c r="AQ67" s="72"/>
      <c r="AR67" s="72"/>
      <c r="AS67" s="40"/>
      <c r="AT67" s="40"/>
    </row>
    <row r="68" spans="1:46" x14ac:dyDescent="0.3">
      <c r="A68" s="50"/>
      <c r="B68" s="47"/>
      <c r="C68" s="49"/>
      <c r="D68" s="56"/>
      <c r="E68" s="61"/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66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2"/>
      <c r="AN68" s="72"/>
      <c r="AO68" s="72"/>
      <c r="AP68" s="72"/>
      <c r="AQ68" s="72"/>
      <c r="AR68" s="72"/>
      <c r="AS68" s="40"/>
      <c r="AT68" s="40"/>
    </row>
    <row r="69" spans="1:46" x14ac:dyDescent="0.3">
      <c r="A69" s="50"/>
      <c r="B69" s="47"/>
      <c r="C69" s="49"/>
      <c r="D69" s="56"/>
      <c r="E69" s="61"/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66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2"/>
      <c r="AN69" s="72"/>
      <c r="AO69" s="72"/>
      <c r="AP69" s="72"/>
      <c r="AQ69" s="72"/>
      <c r="AR69" s="72"/>
      <c r="AS69" s="203"/>
      <c r="AT69" s="204"/>
    </row>
    <row r="70" spans="1:46" x14ac:dyDescent="0.3">
      <c r="A70" s="50"/>
      <c r="B70" s="47"/>
      <c r="C70" s="49"/>
      <c r="D70" s="56"/>
      <c r="E70" s="61"/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66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2"/>
      <c r="AN70" s="72"/>
      <c r="AO70" s="72"/>
      <c r="AP70" s="72"/>
      <c r="AQ70" s="72"/>
      <c r="AR70" s="72"/>
      <c r="AS70" s="203"/>
      <c r="AT70" s="204"/>
    </row>
    <row r="71" spans="1:46" x14ac:dyDescent="0.3">
      <c r="A71" s="50"/>
      <c r="B71" s="47"/>
      <c r="C71" s="49"/>
      <c r="D71" s="56"/>
      <c r="E71" s="61"/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66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2"/>
      <c r="AN71" s="72"/>
      <c r="AO71" s="72"/>
      <c r="AP71" s="72"/>
      <c r="AQ71" s="72"/>
      <c r="AR71" s="72"/>
      <c r="AS71" s="203"/>
      <c r="AT71" s="240"/>
    </row>
    <row r="72" spans="1:46" x14ac:dyDescent="0.3">
      <c r="A72" s="50"/>
      <c r="B72" s="47"/>
      <c r="C72" s="49"/>
      <c r="D72" s="56"/>
      <c r="E72" s="61"/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66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2"/>
      <c r="AN72" s="72"/>
      <c r="AO72" s="72"/>
      <c r="AP72" s="72"/>
      <c r="AQ72" s="72"/>
      <c r="AR72" s="72"/>
      <c r="AS72" s="40"/>
      <c r="AT72" s="40"/>
    </row>
    <row r="73" spans="1:46" x14ac:dyDescent="0.3">
      <c r="A73" s="50"/>
      <c r="B73" s="47"/>
      <c r="C73" s="49"/>
      <c r="D73" s="56"/>
      <c r="E73" s="61"/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66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2"/>
      <c r="AN73" s="72"/>
      <c r="AO73" s="72"/>
      <c r="AP73" s="72"/>
      <c r="AQ73" s="72"/>
      <c r="AR73" s="72"/>
      <c r="AS73" s="40"/>
      <c r="AT73" s="40"/>
    </row>
    <row r="74" spans="1:46" x14ac:dyDescent="0.3">
      <c r="A74" s="50"/>
      <c r="B74" s="47"/>
      <c r="C74" s="49"/>
      <c r="D74" s="56"/>
      <c r="E74" s="61"/>
      <c r="F74" s="62"/>
      <c r="G74" s="65"/>
      <c r="H74" s="66"/>
      <c r="I74" s="66"/>
      <c r="J74" s="66"/>
      <c r="K74" s="66"/>
      <c r="L74" s="66"/>
      <c r="M74" s="66"/>
      <c r="N74" s="66"/>
      <c r="O74" s="66"/>
      <c r="P74" s="66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2"/>
      <c r="AN74" s="72"/>
      <c r="AO74" s="72"/>
      <c r="AP74" s="72"/>
      <c r="AQ74" s="72"/>
      <c r="AR74" s="72"/>
      <c r="AS74" s="40"/>
      <c r="AT74" s="40"/>
    </row>
    <row r="75" spans="1:46" x14ac:dyDescent="0.3">
      <c r="A75" s="50"/>
      <c r="B75" s="47"/>
      <c r="C75" s="49"/>
      <c r="D75" s="56"/>
      <c r="E75" s="61"/>
      <c r="F75" s="62"/>
      <c r="G75" s="65"/>
      <c r="H75" s="66"/>
      <c r="I75" s="66"/>
      <c r="J75" s="66"/>
      <c r="K75" s="66"/>
      <c r="L75" s="66"/>
      <c r="M75" s="66"/>
      <c r="N75" s="66"/>
      <c r="O75" s="66"/>
      <c r="P75" s="66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2"/>
      <c r="AN75" s="72"/>
      <c r="AO75" s="72"/>
      <c r="AP75" s="72"/>
      <c r="AQ75" s="72"/>
      <c r="AR75" s="72"/>
      <c r="AS75" s="40"/>
      <c r="AT75" s="40"/>
    </row>
    <row r="76" spans="1:46" x14ac:dyDescent="0.3">
      <c r="A76" s="50"/>
      <c r="B76" s="47"/>
      <c r="C76" s="49"/>
      <c r="D76" s="56"/>
      <c r="E76" s="61"/>
      <c r="F76" s="62"/>
      <c r="G76" s="65"/>
      <c r="H76" s="66"/>
      <c r="I76" s="66"/>
      <c r="J76" s="66"/>
      <c r="K76" s="66"/>
      <c r="L76" s="66"/>
      <c r="M76" s="66"/>
      <c r="N76" s="66"/>
      <c r="O76" s="66"/>
      <c r="P76" s="66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2"/>
      <c r="AN76" s="72"/>
      <c r="AO76" s="72"/>
      <c r="AP76" s="72"/>
      <c r="AQ76" s="72"/>
      <c r="AR76" s="72"/>
      <c r="AS76" s="40"/>
      <c r="AT76" s="40"/>
    </row>
    <row r="77" spans="1:46" x14ac:dyDescent="0.3">
      <c r="A77" s="50"/>
      <c r="B77" s="47"/>
      <c r="C77" s="49"/>
      <c r="D77" s="56"/>
      <c r="E77" s="61"/>
      <c r="F77" s="62"/>
      <c r="G77" s="65"/>
      <c r="H77" s="66"/>
      <c r="I77" s="66"/>
      <c r="J77" s="66"/>
      <c r="K77" s="66"/>
      <c r="L77" s="66"/>
      <c r="M77" s="66"/>
      <c r="N77" s="66"/>
      <c r="O77" s="66"/>
      <c r="P77" s="66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2"/>
      <c r="AN77" s="72"/>
      <c r="AO77" s="72"/>
      <c r="AP77" s="72"/>
      <c r="AQ77" s="72"/>
      <c r="AR77" s="72"/>
      <c r="AS77" s="40"/>
      <c r="AT77" s="40"/>
    </row>
    <row r="78" spans="1:46" x14ac:dyDescent="0.3">
      <c r="A78" s="50"/>
      <c r="B78" s="47"/>
      <c r="C78" s="49"/>
      <c r="D78" s="56"/>
      <c r="E78" s="61"/>
      <c r="F78" s="250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72"/>
      <c r="AN78" s="72"/>
      <c r="AO78" s="72"/>
      <c r="AP78" s="72"/>
      <c r="AQ78" s="72"/>
      <c r="AR78" s="72"/>
      <c r="AS78" s="203">
        <f>SUM(G64:N78)</f>
        <v>0</v>
      </c>
      <c r="AT78" s="204">
        <f>SUM(Q64:AR78)</f>
        <v>0</v>
      </c>
    </row>
    <row r="79" spans="1:46" x14ac:dyDescent="0.3">
      <c r="A79" s="249"/>
      <c r="B79" s="47"/>
      <c r="C79" s="49"/>
      <c r="D79" s="56"/>
      <c r="E79" s="191"/>
      <c r="F79" s="250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72"/>
      <c r="AN79" s="72"/>
      <c r="AO79" s="72"/>
      <c r="AP79" s="72"/>
      <c r="AQ79" s="72"/>
      <c r="AR79" s="72"/>
      <c r="AS79" s="203"/>
      <c r="AT79" s="204"/>
    </row>
    <row r="80" spans="1:46" x14ac:dyDescent="0.3">
      <c r="A80" s="249"/>
      <c r="B80" s="47"/>
      <c r="C80" s="49"/>
      <c r="D80" s="56"/>
      <c r="E80" s="61"/>
      <c r="F80" s="250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72"/>
      <c r="AN80" s="72"/>
      <c r="AO80" s="72"/>
      <c r="AP80" s="72"/>
      <c r="AQ80" s="72"/>
      <c r="AR80" s="72"/>
      <c r="AS80" s="203"/>
      <c r="AT80" s="204"/>
    </row>
    <row r="81" spans="1:46" x14ac:dyDescent="0.3">
      <c r="A81" s="249"/>
      <c r="B81" s="253"/>
      <c r="C81" s="49"/>
      <c r="D81" s="56"/>
      <c r="E81" s="61"/>
      <c r="F81" s="250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72"/>
      <c r="AN81" s="72"/>
      <c r="AO81" s="72"/>
      <c r="AP81" s="72"/>
      <c r="AQ81" s="72"/>
      <c r="AR81" s="72"/>
      <c r="AS81" s="203"/>
      <c r="AT81" s="204"/>
    </row>
    <row r="82" spans="1:46" x14ac:dyDescent="0.3">
      <c r="A82" s="249"/>
      <c r="B82" s="47"/>
      <c r="C82" s="49"/>
      <c r="D82" s="56"/>
      <c r="E82" s="61"/>
      <c r="F82" s="250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1"/>
      <c r="AM82" s="72"/>
      <c r="AN82" s="72"/>
      <c r="AO82" s="72"/>
      <c r="AP82" s="72"/>
      <c r="AQ82" s="72"/>
      <c r="AR82" s="72"/>
      <c r="AS82" s="203">
        <f>SUM(G79:N82)</f>
        <v>0</v>
      </c>
      <c r="AT82" s="204">
        <f>SUM(Q79:AR82)</f>
        <v>0</v>
      </c>
    </row>
    <row r="83" spans="1:46" x14ac:dyDescent="0.3">
      <c r="A83" s="249"/>
      <c r="B83" s="47"/>
      <c r="C83" s="49"/>
      <c r="D83" s="56"/>
      <c r="E83" s="61"/>
      <c r="F83" s="250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72"/>
      <c r="AN83" s="72"/>
      <c r="AO83" s="72"/>
      <c r="AP83" s="72"/>
      <c r="AQ83" s="72"/>
      <c r="AR83" s="72"/>
      <c r="AS83" s="252"/>
      <c r="AT83" s="204"/>
    </row>
    <row r="84" spans="1:46" x14ac:dyDescent="0.3">
      <c r="A84" s="249"/>
      <c r="B84" s="47"/>
      <c r="C84" s="49"/>
      <c r="D84" s="56"/>
      <c r="E84" s="61"/>
      <c r="F84" s="250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72"/>
      <c r="AN84" s="72"/>
      <c r="AO84" s="72"/>
      <c r="AP84" s="72"/>
      <c r="AQ84" s="72"/>
      <c r="AR84" s="72"/>
      <c r="AS84" s="252"/>
      <c r="AT84" s="204"/>
    </row>
    <row r="85" spans="1:46" x14ac:dyDescent="0.3">
      <c r="A85" s="249"/>
      <c r="B85" s="47"/>
      <c r="C85" s="49"/>
      <c r="D85" s="56"/>
      <c r="E85" s="61"/>
      <c r="F85" s="250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72"/>
      <c r="AN85" s="72"/>
      <c r="AO85" s="72"/>
      <c r="AP85" s="72"/>
      <c r="AQ85" s="72"/>
      <c r="AR85" s="72"/>
      <c r="AS85" s="12"/>
      <c r="AT85" s="12"/>
    </row>
    <row r="86" spans="1:46" x14ac:dyDescent="0.3">
      <c r="A86" s="249"/>
      <c r="B86" s="47"/>
      <c r="C86" s="49"/>
      <c r="D86" s="56"/>
      <c r="E86" s="61"/>
      <c r="F86" s="250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72"/>
      <c r="AN86" s="72"/>
      <c r="AO86" s="72"/>
      <c r="AP86" s="72"/>
      <c r="AQ86" s="72"/>
      <c r="AR86" s="72"/>
      <c r="AS86" s="12"/>
      <c r="AT86" s="12"/>
    </row>
    <row r="87" spans="1:46" x14ac:dyDescent="0.3">
      <c r="A87" s="249"/>
      <c r="B87" s="47"/>
      <c r="C87" s="49"/>
      <c r="D87" s="56"/>
      <c r="E87" s="61"/>
      <c r="F87" s="250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72"/>
      <c r="AN87" s="72"/>
      <c r="AO87" s="72"/>
      <c r="AP87" s="72"/>
      <c r="AQ87" s="72"/>
      <c r="AR87" s="72"/>
      <c r="AS87" s="12"/>
      <c r="AT87" s="12"/>
    </row>
    <row r="88" spans="1:46" x14ac:dyDescent="0.3">
      <c r="A88" s="249"/>
      <c r="B88" s="47"/>
      <c r="C88" s="49"/>
      <c r="D88" s="56"/>
      <c r="E88" s="61"/>
      <c r="F88" s="250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72"/>
      <c r="AN88" s="72"/>
      <c r="AO88" s="72"/>
      <c r="AP88" s="72"/>
      <c r="AQ88" s="72"/>
      <c r="AR88" s="72"/>
      <c r="AS88" s="12"/>
      <c r="AT88" s="12"/>
    </row>
    <row r="89" spans="1:46" x14ac:dyDescent="0.3">
      <c r="A89" s="249"/>
      <c r="B89" s="47"/>
      <c r="C89" s="49"/>
      <c r="D89" s="56"/>
      <c r="E89" s="61"/>
      <c r="F89" s="250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72"/>
      <c r="AN89" s="72"/>
      <c r="AO89" s="72"/>
      <c r="AP89" s="72"/>
      <c r="AQ89" s="72"/>
      <c r="AR89" s="72"/>
      <c r="AS89" s="12"/>
      <c r="AT89" s="12"/>
    </row>
    <row r="90" spans="1:46" x14ac:dyDescent="0.3">
      <c r="A90" s="249"/>
      <c r="B90" s="47"/>
      <c r="C90" s="49"/>
      <c r="D90" s="56"/>
      <c r="E90" s="61"/>
      <c r="F90" s="250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/>
      <c r="AM90" s="72"/>
      <c r="AN90" s="72"/>
      <c r="AO90" s="72"/>
      <c r="AP90" s="72"/>
      <c r="AQ90" s="72"/>
      <c r="AR90" s="72"/>
      <c r="AS90" s="12"/>
      <c r="AT90" s="12"/>
    </row>
    <row r="91" spans="1:46" x14ac:dyDescent="0.3">
      <c r="A91" s="249"/>
      <c r="B91" s="47"/>
      <c r="C91" s="49"/>
      <c r="D91" s="56"/>
      <c r="E91" s="61"/>
      <c r="F91" s="250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251"/>
      <c r="AM91" s="72"/>
      <c r="AN91" s="72"/>
      <c r="AO91" s="72"/>
      <c r="AP91" s="72"/>
      <c r="AQ91" s="72"/>
      <c r="AR91" s="72"/>
      <c r="AS91" s="12"/>
      <c r="AT91" s="12"/>
    </row>
    <row r="92" spans="1:46" x14ac:dyDescent="0.3">
      <c r="A92" s="249"/>
      <c r="B92" s="47"/>
      <c r="C92" s="49"/>
      <c r="D92" s="56"/>
      <c r="E92" s="61"/>
      <c r="F92" s="250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251"/>
      <c r="AM92" s="72"/>
      <c r="AN92" s="72"/>
      <c r="AO92" s="72"/>
      <c r="AP92" s="72"/>
      <c r="AQ92" s="72"/>
      <c r="AR92" s="72"/>
      <c r="AS92" s="12"/>
      <c r="AT92" s="12"/>
    </row>
    <row r="93" spans="1:46" x14ac:dyDescent="0.3">
      <c r="A93" s="249"/>
      <c r="B93" s="47"/>
      <c r="C93" s="49"/>
      <c r="D93" s="56"/>
      <c r="E93" s="61"/>
      <c r="F93" s="250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251"/>
      <c r="AM93" s="72"/>
      <c r="AN93" s="72"/>
      <c r="AO93" s="72"/>
      <c r="AP93" s="72"/>
      <c r="AQ93" s="72"/>
      <c r="AR93" s="72"/>
      <c r="AS93" s="12"/>
      <c r="AT93" s="12"/>
    </row>
    <row r="94" spans="1:46" x14ac:dyDescent="0.3">
      <c r="A94" s="249"/>
      <c r="B94" s="47"/>
      <c r="C94" s="49"/>
      <c r="D94" s="56"/>
      <c r="E94" s="61"/>
      <c r="F94" s="250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251"/>
      <c r="AM94" s="72"/>
      <c r="AN94" s="72"/>
      <c r="AO94" s="72"/>
      <c r="AP94" s="72"/>
      <c r="AQ94" s="72"/>
      <c r="AR94" s="72"/>
      <c r="AS94" s="12"/>
      <c r="AT94" s="12"/>
    </row>
    <row r="95" spans="1:46" x14ac:dyDescent="0.3">
      <c r="A95" s="249"/>
      <c r="B95" s="47"/>
      <c r="C95" s="49"/>
      <c r="D95" s="56"/>
      <c r="E95" s="61"/>
      <c r="F95" s="250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51"/>
      <c r="AH95" s="251"/>
      <c r="AI95" s="251"/>
      <c r="AJ95" s="251"/>
      <c r="AK95" s="251"/>
      <c r="AL95" s="251"/>
      <c r="AM95" s="72"/>
      <c r="AN95" s="72"/>
      <c r="AO95" s="72"/>
      <c r="AP95" s="72"/>
      <c r="AQ95" s="72"/>
      <c r="AR95" s="72"/>
      <c r="AS95" s="12"/>
      <c r="AT95" s="12"/>
    </row>
    <row r="96" spans="1:46" x14ac:dyDescent="0.3">
      <c r="A96" s="249"/>
      <c r="B96" s="47"/>
      <c r="C96" s="49"/>
      <c r="D96" s="56"/>
      <c r="E96" s="61"/>
      <c r="F96" s="250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251"/>
      <c r="AM96" s="72"/>
      <c r="AN96" s="72"/>
      <c r="AO96" s="72"/>
      <c r="AP96" s="72"/>
      <c r="AQ96" s="72"/>
      <c r="AR96" s="72"/>
      <c r="AS96" s="203">
        <f>SUM(G83:N96)</f>
        <v>0</v>
      </c>
      <c r="AT96" s="204">
        <f>SUM(Q83:AR96)</f>
        <v>0</v>
      </c>
    </row>
    <row r="97" spans="1:46" x14ac:dyDescent="0.3">
      <c r="A97" s="249"/>
      <c r="B97" s="47"/>
      <c r="C97" s="49"/>
      <c r="D97" s="56"/>
      <c r="E97" s="61"/>
      <c r="F97" s="250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51"/>
      <c r="AH97" s="251"/>
      <c r="AI97" s="251"/>
      <c r="AJ97" s="251"/>
      <c r="AK97" s="251"/>
      <c r="AL97" s="251"/>
      <c r="AM97" s="72"/>
      <c r="AN97" s="72"/>
      <c r="AO97" s="72"/>
      <c r="AP97" s="72"/>
      <c r="AQ97" s="72"/>
      <c r="AR97" s="72"/>
      <c r="AS97" s="12"/>
      <c r="AT97" s="12"/>
    </row>
    <row r="98" spans="1:46" x14ac:dyDescent="0.3">
      <c r="A98" s="249"/>
      <c r="B98" s="47"/>
      <c r="C98" s="49"/>
      <c r="D98" s="56"/>
      <c r="E98" s="61"/>
      <c r="F98" s="250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51"/>
      <c r="AH98" s="251"/>
      <c r="AI98" s="251"/>
      <c r="AJ98" s="251"/>
      <c r="AK98" s="251"/>
      <c r="AL98" s="251"/>
      <c r="AM98" s="72"/>
      <c r="AN98" s="72"/>
      <c r="AO98" s="72"/>
      <c r="AP98" s="72"/>
      <c r="AQ98" s="72"/>
      <c r="AR98" s="72"/>
      <c r="AS98" s="203"/>
      <c r="AT98" s="204"/>
    </row>
    <row r="99" spans="1:46" x14ac:dyDescent="0.3">
      <c r="A99" s="249"/>
      <c r="B99" s="47"/>
      <c r="C99" s="49"/>
      <c r="D99" s="56"/>
      <c r="E99" s="61"/>
      <c r="F99" s="250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252"/>
      <c r="AT99" s="204"/>
    </row>
    <row r="100" spans="1:46" x14ac:dyDescent="0.3">
      <c r="A100" s="249"/>
      <c r="B100" s="47"/>
      <c r="C100" s="49"/>
      <c r="D100" s="56"/>
      <c r="E100" s="61"/>
      <c r="F100" s="250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203">
        <f>SUM(G97:N100)</f>
        <v>0</v>
      </c>
      <c r="AT100" s="204">
        <f>SUM(Q97:AR100)</f>
        <v>0</v>
      </c>
    </row>
    <row r="101" spans="1:46" x14ac:dyDescent="0.3">
      <c r="A101" s="249"/>
      <c r="B101" s="47"/>
      <c r="C101" s="49"/>
      <c r="D101" s="56"/>
      <c r="E101" s="191"/>
      <c r="F101" s="250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252"/>
      <c r="AT101" s="204"/>
    </row>
    <row r="102" spans="1:46" x14ac:dyDescent="0.3">
      <c r="A102" s="249"/>
      <c r="B102" s="47"/>
      <c r="C102" s="49"/>
      <c r="D102" s="56"/>
      <c r="E102" s="61"/>
      <c r="F102" s="250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252"/>
      <c r="AT102" s="204"/>
    </row>
    <row r="103" spans="1:46" x14ac:dyDescent="0.3">
      <c r="A103" s="249"/>
      <c r="B103" s="253"/>
      <c r="C103" s="49"/>
      <c r="D103" s="56"/>
      <c r="E103" s="61"/>
      <c r="F103" s="250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252"/>
      <c r="AT103" s="204"/>
    </row>
    <row r="104" spans="1:46" x14ac:dyDescent="0.3">
      <c r="A104" s="249"/>
      <c r="B104" s="47"/>
      <c r="C104" s="49"/>
      <c r="D104" s="56"/>
      <c r="E104" s="61"/>
      <c r="F104" s="250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252"/>
      <c r="AT104" s="204"/>
    </row>
    <row r="105" spans="1:46" x14ac:dyDescent="0.3">
      <c r="A105" s="249"/>
      <c r="B105" s="47"/>
      <c r="C105" s="49"/>
      <c r="D105" s="56"/>
      <c r="E105" s="61"/>
      <c r="F105" s="250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252"/>
      <c r="AT105" s="204"/>
    </row>
    <row r="106" spans="1:46" x14ac:dyDescent="0.3">
      <c r="A106" s="249"/>
      <c r="B106" s="47"/>
      <c r="C106" s="49"/>
      <c r="D106" s="56"/>
      <c r="E106" s="61"/>
      <c r="F106" s="250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252"/>
      <c r="AT106" s="204"/>
    </row>
    <row r="107" spans="1:46" x14ac:dyDescent="0.3">
      <c r="A107" s="249"/>
      <c r="B107" s="47"/>
      <c r="C107" s="49"/>
      <c r="D107" s="56"/>
      <c r="E107" s="61"/>
      <c r="F107" s="250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252"/>
      <c r="AT107" s="204"/>
    </row>
    <row r="108" spans="1:46" x14ac:dyDescent="0.3">
      <c r="A108" s="249"/>
      <c r="B108" s="47"/>
      <c r="C108" s="49"/>
      <c r="D108" s="56"/>
      <c r="E108" s="61"/>
      <c r="F108" s="250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252"/>
      <c r="AT108" s="204"/>
    </row>
    <row r="109" spans="1:46" x14ac:dyDescent="0.3">
      <c r="A109" s="249"/>
      <c r="B109" s="47"/>
      <c r="C109" s="49"/>
      <c r="D109" s="56"/>
      <c r="E109" s="61"/>
      <c r="F109" s="250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203">
        <f>SUM(G101:N109)</f>
        <v>0</v>
      </c>
      <c r="AT109" s="204">
        <f>SUM(Q101:AR109)</f>
        <v>0</v>
      </c>
    </row>
    <row r="110" spans="1:46" x14ac:dyDescent="0.3">
      <c r="A110" s="249"/>
      <c r="B110" s="47"/>
      <c r="C110" s="49"/>
      <c r="D110" s="56"/>
      <c r="E110" s="61"/>
      <c r="F110" s="250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252"/>
      <c r="AT110" s="204"/>
    </row>
    <row r="111" spans="1:46" x14ac:dyDescent="0.3">
      <c r="A111" s="249"/>
      <c r="B111" s="47"/>
      <c r="C111" s="49"/>
      <c r="D111" s="56"/>
      <c r="E111" s="61"/>
      <c r="F111" s="250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203">
        <f>SUM(G110:N111)</f>
        <v>0</v>
      </c>
      <c r="AT111" s="204">
        <f>SUM(Q110:AR111)</f>
        <v>0</v>
      </c>
    </row>
    <row r="112" spans="1:46" x14ac:dyDescent="0.3">
      <c r="A112" s="249"/>
      <c r="B112" s="47"/>
      <c r="C112" s="49"/>
      <c r="D112" s="56"/>
      <c r="E112" s="61"/>
      <c r="F112" s="250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252"/>
      <c r="AT112" s="204"/>
    </row>
    <row r="113" spans="1:46" x14ac:dyDescent="0.3">
      <c r="A113" s="249"/>
      <c r="B113" s="47"/>
      <c r="C113" s="49"/>
      <c r="D113" s="56"/>
      <c r="E113" s="61"/>
      <c r="F113" s="250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12"/>
      <c r="AT113" s="12"/>
    </row>
    <row r="114" spans="1:46" x14ac:dyDescent="0.3">
      <c r="A114" s="249"/>
      <c r="B114" s="47"/>
      <c r="C114" s="49"/>
      <c r="D114" s="56"/>
      <c r="E114" s="61"/>
      <c r="F114" s="250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252"/>
      <c r="AT114" s="252"/>
    </row>
    <row r="115" spans="1:46" x14ac:dyDescent="0.3">
      <c r="A115" s="249"/>
      <c r="B115" s="47"/>
      <c r="C115" s="49"/>
      <c r="D115" s="56"/>
      <c r="E115" s="61"/>
      <c r="F115" s="250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252"/>
      <c r="AT115" s="252"/>
    </row>
    <row r="116" spans="1:46" x14ac:dyDescent="0.3">
      <c r="A116" s="249"/>
      <c r="B116" s="47"/>
      <c r="C116" s="49"/>
      <c r="D116" s="56"/>
      <c r="E116" s="61"/>
      <c r="F116" s="250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252"/>
      <c r="AT116" s="252"/>
    </row>
    <row r="117" spans="1:46" x14ac:dyDescent="0.3">
      <c r="A117" s="249"/>
      <c r="B117" s="47"/>
      <c r="C117" s="49"/>
      <c r="D117" s="56"/>
      <c r="E117" s="61"/>
      <c r="F117" s="250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252"/>
      <c r="AT117" s="252"/>
    </row>
    <row r="118" spans="1:46" x14ac:dyDescent="0.3">
      <c r="A118" s="249"/>
      <c r="B118" s="47"/>
      <c r="C118" s="49"/>
      <c r="D118" s="56"/>
      <c r="E118" s="61"/>
      <c r="F118" s="250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203"/>
      <c r="AT118" s="204"/>
    </row>
    <row r="119" spans="1:46" x14ac:dyDescent="0.3">
      <c r="A119" s="249"/>
      <c r="B119" s="47"/>
      <c r="C119" s="49"/>
      <c r="D119" s="56"/>
      <c r="E119" s="191"/>
      <c r="F119" s="250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252"/>
      <c r="AT119" s="240"/>
    </row>
    <row r="120" spans="1:46" x14ac:dyDescent="0.3">
      <c r="A120" s="249"/>
      <c r="B120" s="47"/>
      <c r="C120" s="49"/>
      <c r="D120" s="56"/>
      <c r="E120" s="191"/>
      <c r="F120" s="250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252"/>
      <c r="AT120" s="240"/>
    </row>
    <row r="121" spans="1:46" x14ac:dyDescent="0.3">
      <c r="A121" s="249"/>
      <c r="B121" s="47"/>
      <c r="C121" s="49"/>
      <c r="D121" s="56"/>
      <c r="E121" s="191"/>
      <c r="F121" s="250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252"/>
      <c r="AT121" s="240"/>
    </row>
    <row r="122" spans="1:46" x14ac:dyDescent="0.3">
      <c r="A122" s="249"/>
      <c r="B122" s="47"/>
      <c r="C122" s="49"/>
      <c r="D122" s="56"/>
      <c r="E122" s="191"/>
      <c r="F122" s="250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252"/>
      <c r="AT122" s="240"/>
    </row>
    <row r="123" spans="1:46" x14ac:dyDescent="0.3">
      <c r="A123" s="249"/>
      <c r="B123" s="47"/>
      <c r="C123" s="49"/>
      <c r="D123" s="56"/>
      <c r="E123" s="191"/>
      <c r="F123" s="250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252"/>
      <c r="AT123" s="240"/>
    </row>
    <row r="124" spans="1:46" x14ac:dyDescent="0.3">
      <c r="A124" s="249"/>
      <c r="B124" s="47"/>
      <c r="C124" s="49"/>
      <c r="D124" s="56"/>
      <c r="E124" s="61"/>
      <c r="F124" s="250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252"/>
      <c r="AT124" s="240"/>
    </row>
    <row r="125" spans="1:46" x14ac:dyDescent="0.3">
      <c r="A125" s="249"/>
      <c r="B125" s="47"/>
      <c r="C125" s="49"/>
      <c r="D125" s="56"/>
      <c r="E125" s="61"/>
      <c r="F125" s="250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252"/>
      <c r="AT125" s="240"/>
    </row>
    <row r="126" spans="1:46" x14ac:dyDescent="0.3">
      <c r="A126" s="249"/>
      <c r="B126" s="47"/>
      <c r="C126" s="49"/>
      <c r="D126" s="56"/>
      <c r="E126" s="61"/>
      <c r="F126" s="250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252"/>
      <c r="AT126" s="240"/>
    </row>
    <row r="127" spans="1:46" x14ac:dyDescent="0.3">
      <c r="A127" s="249"/>
      <c r="B127" s="47"/>
      <c r="C127" s="49"/>
      <c r="D127" s="56"/>
      <c r="E127" s="61"/>
      <c r="F127" s="250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252"/>
      <c r="AT127" s="240"/>
    </row>
    <row r="128" spans="1:46" x14ac:dyDescent="0.3">
      <c r="A128" s="249"/>
      <c r="B128" s="47"/>
      <c r="C128" s="49"/>
      <c r="D128" s="56"/>
      <c r="E128" s="61"/>
      <c r="F128" s="250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252"/>
      <c r="AT128" s="240"/>
    </row>
    <row r="129" spans="1:46" x14ac:dyDescent="0.3">
      <c r="A129" s="249"/>
      <c r="B129" s="47"/>
      <c r="C129" s="49"/>
      <c r="D129" s="56"/>
      <c r="E129" s="61"/>
      <c r="F129" s="250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252"/>
      <c r="AT129" s="240"/>
    </row>
    <row r="130" spans="1:46" x14ac:dyDescent="0.3">
      <c r="A130" s="249"/>
      <c r="B130" s="47"/>
      <c r="C130" s="49"/>
      <c r="D130" s="56"/>
      <c r="E130" s="61"/>
      <c r="F130" s="250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252"/>
      <c r="AT130" s="240"/>
    </row>
    <row r="131" spans="1:46" x14ac:dyDescent="0.3">
      <c r="A131" s="249"/>
      <c r="B131" s="47"/>
      <c r="C131" s="49"/>
      <c r="D131" s="56"/>
      <c r="E131" s="61"/>
      <c r="F131" s="250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252"/>
      <c r="AT131" s="240"/>
    </row>
    <row r="132" spans="1:46" x14ac:dyDescent="0.3">
      <c r="A132" s="249"/>
      <c r="B132" s="47"/>
      <c r="C132" s="49"/>
      <c r="D132" s="56"/>
      <c r="E132" s="61"/>
      <c r="F132" s="250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252"/>
      <c r="AT132" s="240"/>
    </row>
    <row r="133" spans="1:46" x14ac:dyDescent="0.3">
      <c r="A133" s="249"/>
      <c r="B133" s="47"/>
      <c r="C133" s="49"/>
      <c r="D133" s="56"/>
      <c r="E133" s="61"/>
      <c r="F133" s="250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252"/>
      <c r="AT133" s="252"/>
    </row>
    <row r="134" spans="1:46" x14ac:dyDescent="0.3">
      <c r="A134" s="249"/>
      <c r="B134" s="47"/>
      <c r="C134" s="49"/>
      <c r="D134" s="56"/>
      <c r="E134" s="61"/>
      <c r="F134" s="250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252"/>
      <c r="AT134" s="252"/>
    </row>
    <row r="135" spans="1:46" x14ac:dyDescent="0.3">
      <c r="A135" s="249"/>
      <c r="B135" s="47"/>
      <c r="C135" s="49"/>
      <c r="D135" s="56"/>
      <c r="E135" s="61"/>
      <c r="F135" s="250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252"/>
      <c r="AT135" s="252"/>
    </row>
    <row r="136" spans="1:46" x14ac:dyDescent="0.3">
      <c r="A136" s="249"/>
      <c r="B136" s="47"/>
      <c r="C136" s="49"/>
      <c r="D136" s="56"/>
      <c r="E136" s="61"/>
      <c r="F136" s="250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252"/>
      <c r="AT136" s="252"/>
    </row>
    <row r="137" spans="1:46" x14ac:dyDescent="0.3">
      <c r="A137" s="249"/>
      <c r="B137" s="47"/>
      <c r="C137" s="49"/>
      <c r="D137" s="56"/>
      <c r="E137" s="61"/>
      <c r="F137" s="250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203"/>
      <c r="AT137" s="204"/>
    </row>
    <row r="138" spans="1:46" x14ac:dyDescent="0.3">
      <c r="A138" s="249"/>
      <c r="B138" s="47"/>
      <c r="C138" s="49"/>
      <c r="D138" s="56"/>
      <c r="E138" s="191"/>
      <c r="F138" s="250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252"/>
      <c r="AT138" s="240"/>
    </row>
    <row r="139" spans="1:46" x14ac:dyDescent="0.3">
      <c r="A139" s="249"/>
      <c r="B139" s="47"/>
      <c r="C139" s="49"/>
      <c r="D139" s="56"/>
      <c r="E139" s="61"/>
      <c r="F139" s="250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252"/>
      <c r="AT139" s="240"/>
    </row>
    <row r="140" spans="1:46" x14ac:dyDescent="0.3">
      <c r="A140" s="249"/>
      <c r="B140" s="47"/>
      <c r="C140" s="49"/>
      <c r="D140" s="56"/>
      <c r="E140" s="61"/>
      <c r="F140" s="250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252"/>
      <c r="AT140" s="240"/>
    </row>
    <row r="141" spans="1:46" x14ac:dyDescent="0.3">
      <c r="A141" s="249"/>
      <c r="B141" s="47"/>
      <c r="C141" s="49"/>
      <c r="D141" s="56"/>
      <c r="E141" s="61"/>
      <c r="F141" s="250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252"/>
      <c r="AT141" s="240"/>
    </row>
    <row r="142" spans="1:46" x14ac:dyDescent="0.3">
      <c r="A142" s="249"/>
      <c r="B142" s="47"/>
      <c r="C142" s="49"/>
      <c r="D142" s="56"/>
      <c r="E142" s="61"/>
      <c r="F142" s="250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203"/>
      <c r="AT142" s="204"/>
    </row>
    <row r="143" spans="1:46" x14ac:dyDescent="0.3">
      <c r="A143" s="249"/>
      <c r="B143" s="47"/>
      <c r="C143" s="49"/>
      <c r="D143" s="56"/>
      <c r="E143" s="61"/>
      <c r="F143" s="250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252"/>
      <c r="AT143" s="240"/>
    </row>
    <row r="144" spans="1:46" x14ac:dyDescent="0.3">
      <c r="A144" s="249"/>
      <c r="B144" s="47"/>
      <c r="C144" s="49"/>
      <c r="D144" s="56"/>
      <c r="E144" s="61"/>
      <c r="F144" s="250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252"/>
      <c r="AT144" s="240"/>
    </row>
    <row r="145" spans="1:263" x14ac:dyDescent="0.3">
      <c r="A145" s="249"/>
      <c r="B145" s="47"/>
      <c r="C145" s="49"/>
      <c r="D145" s="56"/>
      <c r="E145" s="61"/>
      <c r="F145" s="250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252"/>
      <c r="AT145" s="240"/>
    </row>
    <row r="146" spans="1:263" x14ac:dyDescent="0.3">
      <c r="A146" s="249"/>
      <c r="B146" s="47"/>
      <c r="C146" s="49"/>
      <c r="D146" s="56"/>
      <c r="E146" s="61"/>
      <c r="F146" s="250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252"/>
      <c r="AT146" s="240"/>
    </row>
    <row r="147" spans="1:263" x14ac:dyDescent="0.3">
      <c r="A147" s="249"/>
      <c r="B147" s="47"/>
      <c r="C147" s="49"/>
      <c r="D147" s="56"/>
      <c r="E147" s="61"/>
      <c r="F147" s="250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252"/>
      <c r="AT147" s="240"/>
    </row>
    <row r="148" spans="1:263" x14ac:dyDescent="0.3">
      <c r="A148" s="249"/>
      <c r="B148" s="47"/>
      <c r="C148" s="49"/>
      <c r="D148" s="56"/>
      <c r="E148" s="61"/>
      <c r="F148" s="250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252"/>
      <c r="AT148" s="240"/>
    </row>
    <row r="149" spans="1:263" x14ac:dyDescent="0.3">
      <c r="A149" s="249"/>
      <c r="B149" s="47"/>
      <c r="C149" s="49"/>
      <c r="D149" s="56"/>
      <c r="E149" s="61"/>
      <c r="F149" s="250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252"/>
      <c r="AT149" s="240"/>
    </row>
    <row r="150" spans="1:263" x14ac:dyDescent="0.3">
      <c r="A150" s="249"/>
      <c r="B150" s="47"/>
      <c r="C150" s="49"/>
      <c r="D150" s="56"/>
      <c r="E150" s="61"/>
      <c r="F150" s="250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252"/>
      <c r="AT150" s="240"/>
    </row>
    <row r="151" spans="1:263" x14ac:dyDescent="0.3">
      <c r="A151" s="249"/>
      <c r="B151" s="47"/>
      <c r="C151" s="49"/>
      <c r="D151" s="56"/>
      <c r="E151" s="61"/>
      <c r="F151" s="250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252"/>
      <c r="AT151" s="240"/>
    </row>
    <row r="152" spans="1:263" x14ac:dyDescent="0.3">
      <c r="A152" s="249"/>
      <c r="B152" s="47"/>
      <c r="C152" s="49"/>
      <c r="D152" s="56"/>
      <c r="E152" s="61"/>
      <c r="F152" s="250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252"/>
      <c r="AT152" s="240"/>
    </row>
    <row r="153" spans="1:263" x14ac:dyDescent="0.3">
      <c r="A153" s="249"/>
      <c r="B153" s="47"/>
      <c r="C153" s="49"/>
      <c r="D153" s="56"/>
      <c r="E153" s="61"/>
      <c r="F153" s="250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252"/>
      <c r="AT153" s="252"/>
    </row>
    <row r="154" spans="1:263" x14ac:dyDescent="0.3">
      <c r="A154" s="249"/>
      <c r="B154" s="47"/>
      <c r="C154" s="49"/>
      <c r="D154" s="56"/>
      <c r="E154" s="61"/>
      <c r="F154" s="250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252"/>
      <c r="AT154" s="252"/>
    </row>
    <row r="155" spans="1:263" s="2" customFormat="1" x14ac:dyDescent="0.3">
      <c r="A155" s="39"/>
      <c r="B155" s="53" t="s">
        <v>31</v>
      </c>
      <c r="D155" s="259"/>
      <c r="E155" s="187" t="e">
        <f>SUM(E18:E77)-#REF!-#REF!</f>
        <v>#REF!</v>
      </c>
      <c r="F155" s="187">
        <v>0</v>
      </c>
      <c r="G155" s="67">
        <f t="shared" ref="G155:AR155" si="0">SUM(G9:G154)</f>
        <v>8246</v>
      </c>
      <c r="H155" s="67">
        <f t="shared" si="0"/>
        <v>31.98</v>
      </c>
      <c r="I155" s="67">
        <f t="shared" si="0"/>
        <v>0</v>
      </c>
      <c r="J155" s="67">
        <f t="shared" si="0"/>
        <v>520.19000000000005</v>
      </c>
      <c r="K155" s="67">
        <f t="shared" si="0"/>
        <v>0</v>
      </c>
      <c r="L155" s="67">
        <f t="shared" si="0"/>
        <v>0</v>
      </c>
      <c r="M155" s="67">
        <f t="shared" si="0"/>
        <v>4010</v>
      </c>
      <c r="N155" s="67">
        <f t="shared" si="0"/>
        <v>0</v>
      </c>
      <c r="O155" s="67">
        <f t="shared" si="0"/>
        <v>0</v>
      </c>
      <c r="P155" s="67">
        <f t="shared" si="0"/>
        <v>15000</v>
      </c>
      <c r="Q155" s="67">
        <f t="shared" si="0"/>
        <v>1425.6</v>
      </c>
      <c r="R155" s="67">
        <f t="shared" si="0"/>
        <v>355.2</v>
      </c>
      <c r="S155" s="67">
        <f t="shared" si="0"/>
        <v>0</v>
      </c>
      <c r="T155" s="67">
        <f t="shared" si="0"/>
        <v>156.96</v>
      </c>
      <c r="U155" s="67">
        <f t="shared" si="0"/>
        <v>60</v>
      </c>
      <c r="V155" s="67">
        <f t="shared" si="0"/>
        <v>44.290000000000006</v>
      </c>
      <c r="W155" s="67">
        <f t="shared" si="0"/>
        <v>666.6</v>
      </c>
      <c r="X155" s="67">
        <f t="shared" si="0"/>
        <v>130</v>
      </c>
      <c r="Y155" s="67">
        <f t="shared" si="0"/>
        <v>0</v>
      </c>
      <c r="Z155" s="67">
        <f t="shared" si="0"/>
        <v>134</v>
      </c>
      <c r="AA155" s="67">
        <f t="shared" si="0"/>
        <v>0</v>
      </c>
      <c r="AB155" s="67">
        <f t="shared" si="0"/>
        <v>0</v>
      </c>
      <c r="AC155" s="67">
        <f t="shared" si="0"/>
        <v>2318.3000000000002</v>
      </c>
      <c r="AD155" s="67">
        <f t="shared" si="0"/>
        <v>308.88</v>
      </c>
      <c r="AE155" s="67">
        <f t="shared" si="0"/>
        <v>3580</v>
      </c>
      <c r="AF155" s="67">
        <f t="shared" si="0"/>
        <v>0</v>
      </c>
      <c r="AG155" s="67">
        <f t="shared" si="0"/>
        <v>3817.2</v>
      </c>
      <c r="AH155" s="67">
        <f t="shared" si="0"/>
        <v>0</v>
      </c>
      <c r="AI155" s="67">
        <f t="shared" si="0"/>
        <v>59.99</v>
      </c>
      <c r="AJ155" s="67">
        <f t="shared" si="0"/>
        <v>0</v>
      </c>
      <c r="AK155" s="67">
        <f t="shared" si="0"/>
        <v>0</v>
      </c>
      <c r="AL155" s="67">
        <f t="shared" si="0"/>
        <v>2953</v>
      </c>
      <c r="AM155" s="67">
        <f t="shared" si="0"/>
        <v>0</v>
      </c>
      <c r="AN155" s="67">
        <f t="shared" si="0"/>
        <v>0</v>
      </c>
      <c r="AO155" s="67">
        <f t="shared" si="0"/>
        <v>150</v>
      </c>
      <c r="AP155" s="67">
        <f t="shared" si="0"/>
        <v>200</v>
      </c>
      <c r="AQ155" s="67">
        <v>15000</v>
      </c>
      <c r="AR155" s="67">
        <f t="shared" si="0"/>
        <v>403.1</v>
      </c>
      <c r="AS155" s="67">
        <f t="shared" ref="AS155:AT155" si="1">SUM(AS9:AS154)</f>
        <v>27808.170000000002</v>
      </c>
      <c r="AT155" s="67">
        <f t="shared" si="1"/>
        <v>31763.120000000003</v>
      </c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1"/>
      <c r="IM155" s="1"/>
      <c r="IN155" s="1"/>
      <c r="IO155" s="1"/>
      <c r="IP155" s="1"/>
      <c r="IQ155" s="1"/>
      <c r="IR155" s="1"/>
      <c r="IS155" s="1"/>
      <c r="IT155" s="1"/>
      <c r="IU155" s="1"/>
      <c r="IV155" s="1"/>
      <c r="IW155" s="1"/>
      <c r="IX155" s="1"/>
      <c r="IY155" s="1"/>
      <c r="IZ155" s="1"/>
      <c r="JA155" s="1"/>
      <c r="JB155" s="1"/>
      <c r="JC155" s="1"/>
    </row>
    <row r="156" spans="1:263" ht="13.5" thickBot="1" x14ac:dyDescent="0.35">
      <c r="A156" s="38"/>
      <c r="B156" s="52" t="s">
        <v>30</v>
      </c>
      <c r="C156" s="9"/>
      <c r="D156" s="260"/>
      <c r="E156" s="63" t="e">
        <f>#REF!+#REF!+#REF!+#REF!+#REF!</f>
        <v>#REF!</v>
      </c>
      <c r="F156" s="185" t="e">
        <f>#REF!+#REF!+#REF!+#REF!+#REF!+#REF!+#REF!</f>
        <v>#REF!</v>
      </c>
      <c r="G156" s="68"/>
      <c r="H156" s="69"/>
      <c r="I156" s="69"/>
      <c r="J156" s="69"/>
      <c r="K156" s="69"/>
      <c r="L156" s="69"/>
      <c r="M156" s="69"/>
      <c r="N156" s="69"/>
      <c r="O156" s="69"/>
      <c r="P156" s="69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4"/>
      <c r="AJ156" s="74"/>
      <c r="AK156" s="74"/>
      <c r="AL156" s="74"/>
      <c r="AM156" s="74"/>
      <c r="AN156" s="74"/>
      <c r="AO156" s="74"/>
      <c r="AP156" s="74"/>
      <c r="AQ156" s="74"/>
      <c r="AR156" s="11"/>
      <c r="AS156" s="40"/>
      <c r="AT156" s="40"/>
    </row>
    <row r="157" spans="1:263" x14ac:dyDescent="0.3">
      <c r="A157" s="35"/>
      <c r="B157" s="3"/>
      <c r="C157" s="3"/>
      <c r="D157" s="44"/>
      <c r="E157" s="10"/>
      <c r="F157" s="10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6"/>
      <c r="AG157" s="26"/>
      <c r="AH157" s="25"/>
      <c r="AI157" s="27"/>
      <c r="AJ157" s="27"/>
      <c r="AK157" s="27"/>
      <c r="AL157" s="27"/>
      <c r="AM157" s="27"/>
      <c r="AN157" s="27"/>
      <c r="AO157" s="27"/>
      <c r="AP157" s="27"/>
      <c r="AQ157" s="27"/>
      <c r="AR157" s="13"/>
      <c r="AS157" s="40"/>
      <c r="AT157" s="40"/>
    </row>
    <row r="158" spans="1:263" s="1" customFormat="1" ht="26" x14ac:dyDescent="0.3">
      <c r="A158" s="39"/>
      <c r="B158" s="14"/>
      <c r="C158" s="14"/>
      <c r="D158" s="45"/>
      <c r="E158" s="4"/>
      <c r="F158" s="4"/>
      <c r="G158" s="51"/>
      <c r="H158" s="51">
        <f>SUM(G155:N155)</f>
        <v>12808.17</v>
      </c>
      <c r="I158" s="4"/>
      <c r="J158" s="48"/>
      <c r="K158" s="4"/>
      <c r="L158" s="4"/>
      <c r="M158" s="4"/>
      <c r="N158" s="4"/>
      <c r="O158" s="4"/>
      <c r="P158" s="4"/>
      <c r="Q158" s="29"/>
      <c r="R158" s="29"/>
      <c r="S158" s="15">
        <f>SUM(S155:AM155)</f>
        <v>14229.22</v>
      </c>
      <c r="T158" s="15"/>
      <c r="U158" s="29"/>
      <c r="V158" s="29"/>
      <c r="W158" s="29"/>
      <c r="X158" s="29"/>
      <c r="Y158" s="29"/>
      <c r="Z158" s="15"/>
      <c r="AA158" s="15"/>
      <c r="AB158" s="42" t="s">
        <v>14</v>
      </c>
      <c r="AC158" s="15">
        <f>SUM(Q155:AR155)</f>
        <v>31763.120000000003</v>
      </c>
      <c r="AD158" s="29"/>
      <c r="AF158" s="30"/>
      <c r="AG158" s="30"/>
      <c r="AH158" s="29"/>
      <c r="AI158" s="41"/>
      <c r="AJ158" s="41"/>
      <c r="AK158" s="41"/>
      <c r="AL158" s="41"/>
      <c r="AM158" s="41"/>
      <c r="AN158" s="41"/>
      <c r="AO158" s="41"/>
      <c r="AP158" s="41"/>
      <c r="AQ158" s="41"/>
      <c r="AR158" s="13"/>
      <c r="AS158" s="40"/>
      <c r="AT158" s="40"/>
    </row>
    <row r="159" spans="1:263" x14ac:dyDescent="0.3">
      <c r="A159" s="35"/>
      <c r="B159" s="3"/>
      <c r="C159" s="3"/>
      <c r="D159" s="4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6"/>
      <c r="AG159" s="26"/>
      <c r="AH159" s="25"/>
      <c r="AI159" s="27"/>
      <c r="AJ159" s="27"/>
      <c r="AK159" s="27"/>
      <c r="AL159" s="27"/>
      <c r="AM159" s="27"/>
      <c r="AN159" s="27"/>
      <c r="AO159" s="27"/>
      <c r="AP159" s="27"/>
      <c r="AQ159" s="27"/>
      <c r="AR159" s="13"/>
      <c r="AS159" s="40"/>
      <c r="AT159" s="40"/>
    </row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  <row r="980622" customFormat="1" ht="12.5" x14ac:dyDescent="0.25"/>
    <row r="980623" customFormat="1" ht="12.5" x14ac:dyDescent="0.25"/>
  </sheetData>
  <autoFilter ref="A2:AR142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8" zoomScaleNormal="100" workbookViewId="0">
      <selection activeCell="H9" sqref="H9:H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85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35622.639999999999</v>
      </c>
      <c r="D9" s="137">
        <v>41702.76</v>
      </c>
      <c r="E9" s="137">
        <v>39132.699999999997</v>
      </c>
      <c r="F9" s="137">
        <v>35452.1</v>
      </c>
      <c r="G9" s="138">
        <v>18699.5</v>
      </c>
      <c r="H9" s="138">
        <v>16635.71</v>
      </c>
      <c r="I9" s="138"/>
      <c r="J9" s="138"/>
      <c r="K9" s="138"/>
      <c r="L9" s="138"/>
      <c r="M9" s="138"/>
      <c r="N9" s="138"/>
      <c r="O9" s="138"/>
    </row>
    <row r="10" spans="1:19" s="135" customFormat="1" ht="15.75" customHeight="1" thickBot="1" x14ac:dyDescent="0.3">
      <c r="B10" s="200" t="s">
        <v>84</v>
      </c>
      <c r="C10" s="140">
        <v>0</v>
      </c>
      <c r="D10" s="139">
        <v>0</v>
      </c>
      <c r="E10" s="139">
        <v>0</v>
      </c>
      <c r="F10" s="139">
        <v>0</v>
      </c>
      <c r="G10" s="139">
        <v>15007.57</v>
      </c>
      <c r="H10" s="139">
        <v>15031.98</v>
      </c>
      <c r="I10" s="139"/>
      <c r="J10" s="140"/>
      <c r="K10" s="140"/>
      <c r="L10" s="138"/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35622.639999999999</v>
      </c>
      <c r="D11" s="142">
        <f t="shared" ref="D11:O11" si="0">SUM(D9:D10)</f>
        <v>41702.76</v>
      </c>
      <c r="E11" s="142">
        <f t="shared" si="0"/>
        <v>39132.699999999997</v>
      </c>
      <c r="F11" s="142">
        <f t="shared" si="0"/>
        <v>35452.1</v>
      </c>
      <c r="G11" s="142">
        <f t="shared" si="0"/>
        <v>33707.07</v>
      </c>
      <c r="H11" s="142">
        <f t="shared" si="0"/>
        <v>31667.69</v>
      </c>
      <c r="I11" s="142">
        <f t="shared" si="0"/>
        <v>0</v>
      </c>
      <c r="J11" s="142">
        <f t="shared" si="0"/>
        <v>0</v>
      </c>
      <c r="K11" s="142">
        <f t="shared" si="0"/>
        <v>0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261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262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263">
        <v>-415</v>
      </c>
      <c r="D14" s="151">
        <f t="shared" ref="D14:O14" si="1">D11-C11</f>
        <v>6080.1200000000026</v>
      </c>
      <c r="E14" s="151">
        <f t="shared" si="1"/>
        <v>-2570.0600000000049</v>
      </c>
      <c r="F14" s="151">
        <f t="shared" si="1"/>
        <v>-3680.5999999999985</v>
      </c>
      <c r="G14" s="151">
        <f t="shared" si="1"/>
        <v>-1745.0299999999988</v>
      </c>
      <c r="H14" s="151">
        <f t="shared" si="1"/>
        <v>-2039.380000000001</v>
      </c>
      <c r="I14" s="151">
        <f>I11-H11</f>
        <v>-31667.69</v>
      </c>
      <c r="J14" s="151">
        <f>J11-I11</f>
        <v>0</v>
      </c>
      <c r="K14" s="151">
        <f>K11-J11</f>
        <v>0</v>
      </c>
      <c r="L14" s="151">
        <f t="shared" si="1"/>
        <v>0</v>
      </c>
      <c r="M14" s="151">
        <f t="shared" si="1"/>
        <v>0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264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26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266">
        <v>0</v>
      </c>
      <c r="D17" s="157">
        <f>receiptsandpayment!AS19</f>
        <v>12027</v>
      </c>
      <c r="E17" s="157">
        <f>receiptsandpayment!AS31</f>
        <v>0</v>
      </c>
      <c r="F17" s="157">
        <f>receiptsandpayment!AS37</f>
        <v>229</v>
      </c>
      <c r="G17" s="157">
        <f>receiptsandpayment!AS49</f>
        <v>15527.76</v>
      </c>
      <c r="H17" s="157">
        <f>receiptsandpayment!AS62</f>
        <v>24.41</v>
      </c>
      <c r="I17" s="157">
        <f>receiptsandpayment!AS63</f>
        <v>0</v>
      </c>
      <c r="J17" s="157">
        <f>receiptsandpayment!AS78</f>
        <v>0</v>
      </c>
      <c r="K17" s="157">
        <f>receiptsandpayment!AS82</f>
        <v>0</v>
      </c>
      <c r="L17" s="157">
        <f>receiptsandpayment!AS96</f>
        <v>0</v>
      </c>
      <c r="M17" s="157">
        <f>receiptsandpayment!AS100</f>
        <v>0</v>
      </c>
      <c r="N17" s="157">
        <f>receiptsandpayment!AS109</f>
        <v>0</v>
      </c>
      <c r="O17" s="157">
        <f>receiptsandpayment!AS111</f>
        <v>0</v>
      </c>
      <c r="P17" s="150"/>
    </row>
    <row r="18" spans="2:18" s="135" customFormat="1" ht="15.75" customHeight="1" x14ac:dyDescent="0.25">
      <c r="B18" s="158" t="s">
        <v>7</v>
      </c>
      <c r="C18" s="159">
        <v>415</v>
      </c>
      <c r="D18" s="160">
        <f>receiptsandpayment!AT19</f>
        <v>5946.88</v>
      </c>
      <c r="E18" s="160">
        <f>receiptsandpayment!AT31</f>
        <v>2570.0600000000004</v>
      </c>
      <c r="F18" s="160">
        <f>receiptsandpayment!AT37</f>
        <v>3909.6</v>
      </c>
      <c r="G18" s="160">
        <f>receiptsandpayment!AT49</f>
        <v>17272.79</v>
      </c>
      <c r="H18" s="160">
        <f>receiptsandpayment!AT62</f>
        <v>2063.79</v>
      </c>
      <c r="I18" s="160">
        <f>receiptsandpayment!AT63</f>
        <v>0</v>
      </c>
      <c r="J18" s="160">
        <f>receiptsandpayment!AT78</f>
        <v>0</v>
      </c>
      <c r="K18" s="160">
        <f>receiptsandpayment!AT82</f>
        <v>0</v>
      </c>
      <c r="L18" s="160">
        <f>receiptsandpayment!AT96</f>
        <v>0</v>
      </c>
      <c r="M18" s="160">
        <f>receiptsandpayment!AT100</f>
        <v>0</v>
      </c>
      <c r="N18" s="159">
        <f>receiptsandpayment!AT109</f>
        <v>0</v>
      </c>
      <c r="O18" s="159">
        <f>receiptsandpayment!AT111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-415</v>
      </c>
      <c r="D19" s="162">
        <f>D17-D18</f>
        <v>6080.12</v>
      </c>
      <c r="E19" s="162">
        <f t="shared" ref="E19:O19" si="2">E17-E18</f>
        <v>-2570.0600000000004</v>
      </c>
      <c r="F19" s="162">
        <f t="shared" si="2"/>
        <v>-3680.6</v>
      </c>
      <c r="G19" s="162">
        <f t="shared" si="2"/>
        <v>-1745.0300000000007</v>
      </c>
      <c r="H19" s="162">
        <f t="shared" si="2"/>
        <v>-2039.3799999999999</v>
      </c>
      <c r="I19" s="162">
        <f t="shared" si="2"/>
        <v>0</v>
      </c>
      <c r="J19" s="162">
        <f t="shared" si="2"/>
        <v>0</v>
      </c>
      <c r="K19" s="162">
        <f t="shared" si="2"/>
        <v>0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267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26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263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269">
        <v>0</v>
      </c>
      <c r="D23" s="169">
        <f t="shared" ref="D23:O23" si="3">D14-D19</f>
        <v>0</v>
      </c>
      <c r="E23" s="169">
        <f t="shared" si="3"/>
        <v>-4.5474735088646412E-12</v>
      </c>
      <c r="F23" s="169">
        <f t="shared" si="3"/>
        <v>0</v>
      </c>
      <c r="G23" s="169">
        <f t="shared" si="3"/>
        <v>1.8189894035458565E-12</v>
      </c>
      <c r="H23" s="169">
        <f t="shared" si="3"/>
        <v>0</v>
      </c>
      <c r="I23" s="169">
        <f t="shared" si="3"/>
        <v>-31667.69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0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270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270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93"/>
      <c r="D28" s="184"/>
      <c r="E28" s="184"/>
      <c r="F28" s="184"/>
      <c r="G28" s="184"/>
      <c r="H28" s="193"/>
      <c r="I28" s="193"/>
      <c r="J28" s="239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81"/>
  <sheetViews>
    <sheetView tabSelected="1" topLeftCell="I1" zoomScaleNormal="100" workbookViewId="0">
      <pane ySplit="6" topLeftCell="A7" activePane="bottomLeft" state="frozen"/>
      <selection pane="bottomLeft" activeCell="L69" sqref="L69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7" t="s">
        <v>91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147</v>
      </c>
      <c r="U5" s="190" t="s">
        <v>147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107</v>
      </c>
      <c r="I6" s="194" t="s">
        <v>97</v>
      </c>
      <c r="J6" s="194" t="s">
        <v>98</v>
      </c>
      <c r="K6" s="194" t="s">
        <v>99</v>
      </c>
      <c r="L6" s="194" t="s">
        <v>100</v>
      </c>
      <c r="M6" s="194" t="s">
        <v>101</v>
      </c>
      <c r="N6" s="194" t="s">
        <v>102</v>
      </c>
      <c r="O6" s="194" t="s">
        <v>103</v>
      </c>
      <c r="P6" s="194" t="s">
        <v>104</v>
      </c>
      <c r="Q6" s="194" t="s">
        <v>105</v>
      </c>
      <c r="R6" s="194" t="s">
        <v>106</v>
      </c>
      <c r="S6" s="194" t="s">
        <v>108</v>
      </c>
      <c r="T6" s="194" t="s">
        <v>138</v>
      </c>
      <c r="U6" s="221" t="s">
        <v>109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35622.639999999999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125">
        <v>0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2">
        <f>SUM(T7-T8)</f>
        <v>35622.639999999999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3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5"/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24">
        <f>receiptsandpayment!G155</f>
        <v>8246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5"/>
      <c r="H13" s="215">
        <v>0</v>
      </c>
      <c r="I13" s="215">
        <v>0</v>
      </c>
      <c r="J13" s="215">
        <v>0</v>
      </c>
      <c r="K13" s="215">
        <v>0</v>
      </c>
      <c r="L13" s="215">
        <v>24.41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24">
        <f>receiptsandpayment!H155</f>
        <v>31.98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8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3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3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3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6"/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23">
        <f>receiptsandpayment!I155</f>
        <v>0</v>
      </c>
      <c r="U19" s="75" t="e">
        <f t="shared" si="0"/>
        <v>#DIV/0!</v>
      </c>
      <c r="W19" s="76">
        <f>SUM(T12:T25)</f>
        <v>12808.17</v>
      </c>
    </row>
    <row r="20" spans="1:23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6"/>
      <c r="H20" s="216">
        <v>0</v>
      </c>
      <c r="I20" s="216">
        <v>0</v>
      </c>
      <c r="J20" s="216">
        <v>0</v>
      </c>
      <c r="K20" s="216">
        <v>520.19000000000005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23">
        <f>receiptsandpayment!J155</f>
        <v>520.19000000000005</v>
      </c>
      <c r="U20" s="75" t="e">
        <f t="shared" si="0"/>
        <v>#DIV/0!</v>
      </c>
    </row>
    <row r="21" spans="1:23" x14ac:dyDescent="0.25">
      <c r="A21" s="75"/>
      <c r="B21" s="126" t="s">
        <v>59</v>
      </c>
      <c r="C21" s="88"/>
      <c r="D21" s="88"/>
      <c r="E21" s="88"/>
      <c r="F21" s="88"/>
      <c r="G21" s="88"/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223">
        <f>receiptsandpayment!K155</f>
        <v>0</v>
      </c>
      <c r="U21" s="216">
        <f>receiptsandpayment!K155</f>
        <v>0</v>
      </c>
    </row>
    <row r="22" spans="1:23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3">
        <f>receiptsandpayment!L155</f>
        <v>0</v>
      </c>
      <c r="U22" s="216" t="s">
        <v>110</v>
      </c>
    </row>
    <row r="23" spans="1:23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229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3">
        <f>receiptsandpayment!M155</f>
        <v>4010</v>
      </c>
      <c r="U23" s="216" t="s">
        <v>110</v>
      </c>
    </row>
    <row r="24" spans="1:23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6"/>
      <c r="H24" s="216">
        <f>receiptsandpayment!N155</f>
        <v>0</v>
      </c>
      <c r="I24" s="216">
        <f>SUM(receiptsandpayment!N28:N29)</f>
        <v>0</v>
      </c>
      <c r="J24" s="216">
        <f>SUM(receiptsandpayment!N28:N34)</f>
        <v>0</v>
      </c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0</v>
      </c>
      <c r="S24" s="216">
        <v>0</v>
      </c>
      <c r="T24" s="223">
        <f>receiptsandpayment!N155</f>
        <v>0</v>
      </c>
      <c r="U24" s="75" t="e">
        <f t="shared" si="0"/>
        <v>#DIV/0!</v>
      </c>
    </row>
    <row r="25" spans="1:23" x14ac:dyDescent="0.25">
      <c r="A25" s="75"/>
      <c r="B25" s="126" t="s">
        <v>75</v>
      </c>
      <c r="C25" s="88"/>
      <c r="D25" s="88"/>
      <c r="E25" s="88"/>
      <c r="F25" s="88"/>
      <c r="G25" s="216"/>
      <c r="H25" s="216">
        <v>0</v>
      </c>
      <c r="I25" s="216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0</v>
      </c>
      <c r="S25" s="216">
        <v>0</v>
      </c>
      <c r="T25" s="223">
        <f>receiptsandpayment!O155</f>
        <v>0</v>
      </c>
      <c r="U25" s="75"/>
    </row>
    <row r="26" spans="1:23" x14ac:dyDescent="0.25">
      <c r="A26" s="75"/>
      <c r="B26" s="126" t="s">
        <v>182</v>
      </c>
      <c r="C26" s="88"/>
      <c r="D26" s="88"/>
      <c r="E26" s="88"/>
      <c r="F26" s="88"/>
      <c r="G26" s="216"/>
      <c r="H26" s="216">
        <v>0</v>
      </c>
      <c r="I26" s="216">
        <v>0</v>
      </c>
      <c r="J26" s="216">
        <v>0</v>
      </c>
      <c r="K26" s="216">
        <v>15000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0</v>
      </c>
      <c r="S26" s="216">
        <v>0</v>
      </c>
      <c r="T26" s="223">
        <f>receiptsandpayment!P155</f>
        <v>15000</v>
      </c>
      <c r="U26" s="75"/>
    </row>
    <row r="27" spans="1:23" s="95" customFormat="1" ht="14" x14ac:dyDescent="0.3">
      <c r="A27" s="92"/>
      <c r="B27" s="93" t="s">
        <v>2</v>
      </c>
      <c r="C27" s="94"/>
      <c r="D27" s="94"/>
      <c r="E27" s="94"/>
      <c r="F27" s="94"/>
      <c r="G27" s="94">
        <f t="shared" ref="G27" si="1">SUM(G12:G24)</f>
        <v>0</v>
      </c>
      <c r="H27" s="94">
        <f t="shared" ref="H27:T27" si="2">SUM(H12:H26)</f>
        <v>0</v>
      </c>
      <c r="I27" s="94">
        <f t="shared" si="2"/>
        <v>0</v>
      </c>
      <c r="J27" s="94">
        <f t="shared" si="2"/>
        <v>229</v>
      </c>
      <c r="K27" s="94">
        <f t="shared" si="2"/>
        <v>15520.19</v>
      </c>
      <c r="L27" s="94">
        <f t="shared" si="2"/>
        <v>24.41</v>
      </c>
      <c r="M27" s="94">
        <f t="shared" si="2"/>
        <v>0</v>
      </c>
      <c r="N27" s="94">
        <f t="shared" si="2"/>
        <v>0</v>
      </c>
      <c r="O27" s="94">
        <f t="shared" si="2"/>
        <v>0</v>
      </c>
      <c r="P27" s="94">
        <f t="shared" si="2"/>
        <v>0</v>
      </c>
      <c r="Q27" s="94">
        <f t="shared" si="2"/>
        <v>0</v>
      </c>
      <c r="R27" s="94">
        <f t="shared" si="2"/>
        <v>0</v>
      </c>
      <c r="S27" s="94">
        <f t="shared" si="2"/>
        <v>0</v>
      </c>
      <c r="T27" s="225">
        <f t="shared" si="2"/>
        <v>27808.17</v>
      </c>
      <c r="U27" s="75" t="e">
        <f t="shared" si="0"/>
        <v>#DIV/0!</v>
      </c>
    </row>
    <row r="28" spans="1:23" ht="13" x14ac:dyDescent="0.3">
      <c r="A28" s="75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226">
        <f>SUM(T27-T26)</f>
        <v>12808.169999999998</v>
      </c>
      <c r="U28" s="75"/>
    </row>
    <row r="29" spans="1:23" ht="13.5" thickBot="1" x14ac:dyDescent="0.35">
      <c r="A29" s="75"/>
      <c r="B29" s="98" t="s">
        <v>48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227"/>
      <c r="U29" s="75"/>
    </row>
    <row r="30" spans="1:23" ht="14.5" thickBot="1" x14ac:dyDescent="0.35">
      <c r="A30" s="100"/>
      <c r="B30" s="101" t="str">
        <f>receiptsandpayment!Q8</f>
        <v>Salaries</v>
      </c>
      <c r="C30" s="88"/>
      <c r="D30" s="88"/>
      <c r="E30" s="88"/>
      <c r="F30" s="88"/>
      <c r="G30" s="217"/>
      <c r="H30" s="219">
        <v>237.6</v>
      </c>
      <c r="I30" s="219">
        <v>475.2</v>
      </c>
      <c r="J30" s="219">
        <v>0</v>
      </c>
      <c r="K30" s="219">
        <v>237.6</v>
      </c>
      <c r="L30" s="219">
        <v>475.2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23">
        <f>receiptsandpayment!Q155</f>
        <v>1425.6</v>
      </c>
      <c r="U30" s="75" t="e">
        <f t="shared" si="0"/>
        <v>#DIV/0!</v>
      </c>
      <c r="V30" s="113"/>
    </row>
    <row r="31" spans="1:23" ht="14.5" thickBot="1" x14ac:dyDescent="0.35">
      <c r="A31" s="100"/>
      <c r="B31" s="196" t="s">
        <v>96</v>
      </c>
      <c r="C31" s="99"/>
      <c r="D31" s="99"/>
      <c r="E31" s="99"/>
      <c r="F31" s="99"/>
      <c r="G31" s="217"/>
      <c r="H31" s="219">
        <v>59.2</v>
      </c>
      <c r="I31" s="219">
        <v>118.4</v>
      </c>
      <c r="J31" s="219">
        <v>0</v>
      </c>
      <c r="K31" s="219">
        <v>59.2</v>
      </c>
      <c r="L31" s="219">
        <v>118.4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0</v>
      </c>
      <c r="S31" s="219">
        <v>0</v>
      </c>
      <c r="T31" s="227">
        <f>receiptsandpayment!R155</f>
        <v>355.2</v>
      </c>
      <c r="U31" s="75" t="e">
        <f t="shared" si="0"/>
        <v>#DIV/0!</v>
      </c>
      <c r="V31" s="113">
        <f>SUM(T32:T56)</f>
        <v>14982.32</v>
      </c>
    </row>
    <row r="32" spans="1:23" ht="14.5" thickBot="1" x14ac:dyDescent="0.35">
      <c r="A32" s="100"/>
      <c r="B32" s="189" t="str">
        <f>receiptsandpayment!S8</f>
        <v>Clerks expenses</v>
      </c>
      <c r="C32" s="103"/>
      <c r="D32" s="103"/>
      <c r="E32" s="103"/>
      <c r="F32" s="103"/>
      <c r="G32" s="217"/>
      <c r="H32" s="219">
        <v>0</v>
      </c>
      <c r="I32" s="219">
        <v>0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28">
        <f>receiptsandpayment!S155</f>
        <v>0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Cllrs Expenses</v>
      </c>
      <c r="C33" s="104"/>
      <c r="D33" s="104"/>
      <c r="E33" s="104"/>
      <c r="F33" s="104"/>
      <c r="G33" s="217"/>
      <c r="H33" s="219">
        <v>0</v>
      </c>
      <c r="I33" s="219">
        <v>154.66</v>
      </c>
      <c r="J33" s="219">
        <v>0</v>
      </c>
      <c r="K33" s="219">
        <v>0</v>
      </c>
      <c r="L33" s="219">
        <v>2.2999999999999998</v>
      </c>
      <c r="M33" s="219">
        <v>0</v>
      </c>
      <c r="N33" s="219">
        <v>0</v>
      </c>
      <c r="O33" s="219">
        <v>0</v>
      </c>
      <c r="P33" s="219">
        <v>0</v>
      </c>
      <c r="Q33" s="219">
        <v>0</v>
      </c>
      <c r="R33" s="219">
        <v>0</v>
      </c>
      <c r="S33" s="219">
        <v>0</v>
      </c>
      <c r="T33" s="229">
        <f>receiptsandpayment!T155</f>
        <v>156.96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Training</v>
      </c>
      <c r="C34" s="104"/>
      <c r="D34" s="104"/>
      <c r="E34" s="104"/>
      <c r="F34" s="104"/>
      <c r="G34" s="217"/>
      <c r="H34" s="219">
        <v>0</v>
      </c>
      <c r="I34" s="219">
        <v>60</v>
      </c>
      <c r="J34" s="219">
        <v>0</v>
      </c>
      <c r="K34" s="219">
        <v>0</v>
      </c>
      <c r="L34" s="219">
        <v>0</v>
      </c>
      <c r="M34" s="219">
        <v>0</v>
      </c>
      <c r="N34" s="219">
        <v>0</v>
      </c>
      <c r="O34" s="219">
        <v>0</v>
      </c>
      <c r="P34" s="219">
        <v>0</v>
      </c>
      <c r="Q34" s="219">
        <v>0</v>
      </c>
      <c r="R34" s="219">
        <v>0</v>
      </c>
      <c r="S34" s="219">
        <v>0</v>
      </c>
      <c r="T34" s="229">
        <f>receiptsandpayment!U155</f>
        <v>60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Office / stationery</v>
      </c>
      <c r="C35" s="104"/>
      <c r="D35" s="104"/>
      <c r="E35" s="104"/>
      <c r="F35" s="104"/>
      <c r="G35" s="217"/>
      <c r="H35" s="219">
        <v>0</v>
      </c>
      <c r="I35" s="219">
        <v>0</v>
      </c>
      <c r="J35" s="219">
        <v>21</v>
      </c>
      <c r="K35" s="219">
        <v>13.49</v>
      </c>
      <c r="L35" s="219">
        <v>9.8000000000000007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29">
        <f>receiptsandpayment!V155</f>
        <v>44.290000000000006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Insurance</v>
      </c>
      <c r="C36" s="104"/>
      <c r="D36" s="104"/>
      <c r="E36" s="104"/>
      <c r="F36" s="104"/>
      <c r="G36" s="217"/>
      <c r="H36" s="219">
        <v>0</v>
      </c>
      <c r="I36" s="219">
        <v>0</v>
      </c>
      <c r="J36" s="219">
        <v>666.6</v>
      </c>
      <c r="K36" s="219">
        <v>0</v>
      </c>
      <c r="L36" s="219">
        <v>0</v>
      </c>
      <c r="M36" s="219">
        <v>0</v>
      </c>
      <c r="N36" s="219">
        <v>0</v>
      </c>
      <c r="O36" s="219">
        <v>0</v>
      </c>
      <c r="P36" s="219">
        <v>0</v>
      </c>
      <c r="Q36" s="219">
        <v>0</v>
      </c>
      <c r="R36" s="219">
        <v>0</v>
      </c>
      <c r="S36" s="219">
        <v>0</v>
      </c>
      <c r="T36" s="229">
        <f>receiptsandpayment!W155</f>
        <v>666.6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Audit</v>
      </c>
      <c r="C37" s="104"/>
      <c r="D37" s="104"/>
      <c r="E37" s="104"/>
      <c r="F37" s="104"/>
      <c r="G37" s="217"/>
      <c r="H37" s="219">
        <v>0</v>
      </c>
      <c r="I37" s="219">
        <v>130</v>
      </c>
      <c r="J37" s="219">
        <v>0</v>
      </c>
      <c r="K37" s="219">
        <v>0</v>
      </c>
      <c r="L37" s="219">
        <v>0</v>
      </c>
      <c r="M37" s="219">
        <v>0</v>
      </c>
      <c r="N37" s="219">
        <v>0</v>
      </c>
      <c r="O37" s="219">
        <v>0</v>
      </c>
      <c r="P37" s="219">
        <v>0</v>
      </c>
      <c r="Q37" s="219">
        <v>0</v>
      </c>
      <c r="R37" s="219">
        <v>0</v>
      </c>
      <c r="S37" s="219">
        <v>0</v>
      </c>
      <c r="T37" s="229">
        <f>receiptsandpayment!X155</f>
        <v>130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Legal / Data Protection</v>
      </c>
      <c r="C38" s="104"/>
      <c r="D38" s="104"/>
      <c r="E38" s="104"/>
      <c r="F38" s="104"/>
      <c r="G38" s="217"/>
      <c r="H38" s="219">
        <v>0</v>
      </c>
      <c r="I38" s="219">
        <v>0</v>
      </c>
      <c r="J38" s="219">
        <v>0</v>
      </c>
      <c r="K38" s="219">
        <v>0</v>
      </c>
      <c r="L38" s="219">
        <v>0</v>
      </c>
      <c r="M38" s="219">
        <v>0</v>
      </c>
      <c r="N38" s="219">
        <v>0</v>
      </c>
      <c r="O38" s="219">
        <v>0</v>
      </c>
      <c r="P38" s="219">
        <v>0</v>
      </c>
      <c r="Q38" s="219">
        <v>0</v>
      </c>
      <c r="R38" s="219">
        <v>0</v>
      </c>
      <c r="S38" s="219">
        <v>0</v>
      </c>
      <c r="T38" s="229">
        <f>receiptsandpayment!Y155</f>
        <v>0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RoSPA Inspection</v>
      </c>
      <c r="C39" s="104"/>
      <c r="D39" s="104"/>
      <c r="E39" s="104"/>
      <c r="F39" s="104"/>
      <c r="G39" s="217"/>
      <c r="H39" s="219">
        <v>0</v>
      </c>
      <c r="I39" s="219">
        <v>0</v>
      </c>
      <c r="J39" s="219">
        <v>0</v>
      </c>
      <c r="K39" s="219">
        <v>0</v>
      </c>
      <c r="L39" s="219">
        <v>134</v>
      </c>
      <c r="M39" s="219">
        <v>0</v>
      </c>
      <c r="N39" s="219">
        <v>0</v>
      </c>
      <c r="O39" s="219">
        <v>0</v>
      </c>
      <c r="P39" s="219">
        <v>0</v>
      </c>
      <c r="Q39" s="219">
        <v>0</v>
      </c>
      <c r="R39" s="219">
        <v>0</v>
      </c>
      <c r="S39" s="219">
        <v>0</v>
      </c>
      <c r="T39" s="229">
        <f>receiptsandpayment!Z155</f>
        <v>134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Subscrip-tions</v>
      </c>
      <c r="C40" s="104"/>
      <c r="D40" s="104"/>
      <c r="E40" s="104"/>
      <c r="F40" s="104"/>
      <c r="G40" s="217"/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29">
        <f>receiptsandpayment!AA155</f>
        <v>0</v>
      </c>
      <c r="U40" s="75" t="e">
        <f t="shared" si="0"/>
        <v>#DIV/0!</v>
      </c>
      <c r="V40" s="113"/>
    </row>
    <row r="41" spans="1:22" ht="14.5" thickBot="1" x14ac:dyDescent="0.35">
      <c r="A41" s="100"/>
      <c r="B41" s="102" t="str">
        <f>receiptsandpayment!AB8</f>
        <v>Election</v>
      </c>
      <c r="C41" s="104"/>
      <c r="D41" s="104"/>
      <c r="E41" s="104"/>
      <c r="F41" s="104"/>
      <c r="G41" s="217"/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Q41" s="219">
        <v>0</v>
      </c>
      <c r="R41" s="219">
        <v>0</v>
      </c>
      <c r="S41" s="219">
        <v>0</v>
      </c>
      <c r="T41" s="229">
        <f>receiptsandpayment!AB155</f>
        <v>0</v>
      </c>
      <c r="U41" s="216" t="s">
        <v>110</v>
      </c>
      <c r="V41" s="113"/>
    </row>
    <row r="42" spans="1:22" ht="14.5" thickBot="1" x14ac:dyDescent="0.35">
      <c r="A42" s="100"/>
      <c r="B42" s="102" t="str">
        <f>receiptsandpayment!AC8</f>
        <v>Grass Cutting</v>
      </c>
      <c r="C42" s="106"/>
      <c r="D42" s="106"/>
      <c r="E42" s="106"/>
      <c r="F42" s="106"/>
      <c r="G42" s="217"/>
      <c r="H42" s="219">
        <v>0</v>
      </c>
      <c r="I42" s="219">
        <v>0</v>
      </c>
      <c r="J42" s="219">
        <v>0</v>
      </c>
      <c r="K42" s="219">
        <v>907.5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0</v>
      </c>
      <c r="R42" s="219">
        <v>0</v>
      </c>
      <c r="S42" s="219">
        <v>0</v>
      </c>
      <c r="T42" s="230">
        <f>receiptsandpayment!AC155</f>
        <v>2318.3000000000002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Dog bin collection</v>
      </c>
      <c r="C43" s="107"/>
      <c r="D43" s="107"/>
      <c r="E43" s="107"/>
      <c r="F43" s="107"/>
      <c r="G43" s="217"/>
      <c r="H43" s="219">
        <v>308.88</v>
      </c>
      <c r="I43" s="219">
        <v>0</v>
      </c>
      <c r="J43" s="219">
        <v>2760</v>
      </c>
      <c r="K43" s="219">
        <v>0</v>
      </c>
      <c r="L43" s="219">
        <v>914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0</v>
      </c>
      <c r="S43" s="219">
        <v>0</v>
      </c>
      <c r="T43" s="231">
        <f>receiptsandpayment!AD155</f>
        <v>308.88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>Trees/ Plants</v>
      </c>
      <c r="C44" s="107"/>
      <c r="D44" s="107"/>
      <c r="E44" s="107"/>
      <c r="F44" s="107"/>
      <c r="G44" s="217"/>
      <c r="H44" s="219">
        <v>0</v>
      </c>
      <c r="I44" s="219">
        <v>820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0</v>
      </c>
      <c r="T44" s="231">
        <f>receiptsandpayment!AE155</f>
        <v>3580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 xml:space="preserve">Play ground </v>
      </c>
      <c r="C45" s="107"/>
      <c r="D45" s="107"/>
      <c r="E45" s="107"/>
      <c r="F45" s="107"/>
      <c r="G45" s="217"/>
      <c r="H45" s="219">
        <v>0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0</v>
      </c>
      <c r="S45" s="219">
        <v>0</v>
      </c>
      <c r="T45" s="231">
        <f>receiptsandpayment!AF155</f>
        <v>0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Village Hall</v>
      </c>
      <c r="C46" s="107"/>
      <c r="D46" s="107"/>
      <c r="E46" s="107"/>
      <c r="F46" s="107"/>
      <c r="G46" s="217"/>
      <c r="H46" s="219">
        <v>3817.2</v>
      </c>
      <c r="I46" s="219">
        <v>0</v>
      </c>
      <c r="J46" s="219">
        <v>0</v>
      </c>
      <c r="K46" s="219">
        <v>0</v>
      </c>
      <c r="L46" s="219">
        <v>0</v>
      </c>
      <c r="M46" s="219">
        <v>0</v>
      </c>
      <c r="N46" s="219">
        <v>0</v>
      </c>
      <c r="O46" s="219">
        <v>0</v>
      </c>
      <c r="P46" s="219">
        <v>0</v>
      </c>
      <c r="Q46" s="219">
        <v>0</v>
      </c>
      <c r="R46" s="219">
        <v>0</v>
      </c>
      <c r="S46" s="219">
        <v>0</v>
      </c>
      <c r="T46" s="231">
        <f>receiptsandpayment!AG155</f>
        <v>3817.2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Donations/S.137</v>
      </c>
      <c r="C47" s="108"/>
      <c r="D47" s="108"/>
      <c r="E47" s="108"/>
      <c r="F47" s="108"/>
      <c r="G47" s="217"/>
      <c r="H47" s="219">
        <v>0</v>
      </c>
      <c r="I47" s="219">
        <v>0</v>
      </c>
      <c r="J47" s="219">
        <v>0</v>
      </c>
      <c r="K47" s="219">
        <v>0</v>
      </c>
      <c r="L47" s="219">
        <v>0</v>
      </c>
      <c r="M47" s="219">
        <v>0</v>
      </c>
      <c r="N47" s="219">
        <v>0</v>
      </c>
      <c r="O47" s="219">
        <v>0</v>
      </c>
      <c r="P47" s="219">
        <v>0</v>
      </c>
      <c r="Q47" s="219">
        <v>0</v>
      </c>
      <c r="R47" s="219">
        <v>0</v>
      </c>
      <c r="S47" s="219">
        <v>0</v>
      </c>
      <c r="T47" s="232">
        <f>receiptsandpayment!AH155</f>
        <v>0</v>
      </c>
      <c r="U47" s="75" t="e">
        <f t="shared" si="0"/>
        <v>#DIV/0!</v>
      </c>
      <c r="V47" s="113"/>
    </row>
    <row r="48" spans="1:22" ht="14.5" thickBot="1" x14ac:dyDescent="0.35">
      <c r="A48" s="100"/>
      <c r="B48" s="102" t="str">
        <f>receiptsandpayment!AI8</f>
        <v>Website</v>
      </c>
      <c r="C48" s="106"/>
      <c r="D48" s="106"/>
      <c r="E48" s="106"/>
      <c r="F48" s="106"/>
      <c r="G48" s="106"/>
      <c r="H48" s="219">
        <v>0</v>
      </c>
      <c r="I48" s="219">
        <v>0</v>
      </c>
      <c r="J48" s="219">
        <v>0</v>
      </c>
      <c r="K48" s="219">
        <v>0</v>
      </c>
      <c r="L48" s="219">
        <v>59.99</v>
      </c>
      <c r="M48" s="219">
        <v>0</v>
      </c>
      <c r="N48" s="219">
        <v>0</v>
      </c>
      <c r="O48" s="219">
        <v>0</v>
      </c>
      <c r="P48" s="219">
        <v>0</v>
      </c>
      <c r="Q48" s="219">
        <v>0</v>
      </c>
      <c r="R48" s="219">
        <v>0</v>
      </c>
      <c r="S48" s="219">
        <v>0</v>
      </c>
      <c r="T48" s="230">
        <f>receiptsandpayment!AI155</f>
        <v>59.99</v>
      </c>
      <c r="U48" s="75" t="e">
        <f t="shared" si="0"/>
        <v>#DIV/0!</v>
      </c>
      <c r="V48" s="113"/>
    </row>
    <row r="49" spans="1:22" ht="14.5" thickBot="1" x14ac:dyDescent="0.35">
      <c r="A49" s="100"/>
      <c r="B49" s="101" t="str">
        <f>receiptsandpayment!AJ8</f>
        <v>CAF</v>
      </c>
      <c r="C49" s="103"/>
      <c r="D49" s="103"/>
      <c r="E49" s="103"/>
      <c r="F49" s="103"/>
      <c r="G49" s="103"/>
      <c r="H49" s="219">
        <v>0</v>
      </c>
      <c r="I49" s="219">
        <v>0</v>
      </c>
      <c r="J49" s="219">
        <v>0</v>
      </c>
      <c r="K49" s="219">
        <v>0</v>
      </c>
      <c r="L49" s="219">
        <v>0</v>
      </c>
      <c r="M49" s="219">
        <v>0</v>
      </c>
      <c r="N49" s="219">
        <v>0</v>
      </c>
      <c r="O49" s="219">
        <v>0</v>
      </c>
      <c r="P49" s="219">
        <v>0</v>
      </c>
      <c r="Q49" s="219">
        <v>0</v>
      </c>
      <c r="R49" s="219">
        <v>0</v>
      </c>
      <c r="S49" s="219">
        <v>0</v>
      </c>
      <c r="T49" s="228">
        <f>receiptsandpayment!AJ155</f>
        <v>0</v>
      </c>
      <c r="U49" s="75" t="e">
        <f t="shared" si="0"/>
        <v>#DIV/0!</v>
      </c>
      <c r="V49" s="113"/>
    </row>
    <row r="50" spans="1:22" ht="14.5" thickBot="1" x14ac:dyDescent="0.35">
      <c r="A50" s="100"/>
      <c r="B50" s="196" t="str">
        <f>receiptsandpayment!AK8</f>
        <v>Fringford Friends</v>
      </c>
      <c r="C50" s="104"/>
      <c r="D50" s="104"/>
      <c r="E50" s="104"/>
      <c r="F50" s="104"/>
      <c r="G50" s="104"/>
      <c r="H50" s="219">
        <v>0</v>
      </c>
      <c r="I50" s="219">
        <v>0</v>
      </c>
      <c r="J50" s="219">
        <v>0</v>
      </c>
      <c r="K50" s="219">
        <v>0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29">
        <f>receiptsandpayment!AK155</f>
        <v>0</v>
      </c>
      <c r="U50" s="216" t="s">
        <v>110</v>
      </c>
      <c r="V50" s="113"/>
    </row>
    <row r="51" spans="1:22" ht="14.5" thickBot="1" x14ac:dyDescent="0.35">
      <c r="A51" s="100"/>
      <c r="B51" s="102" t="str">
        <f>receiptsandpayment!AL8</f>
        <v>Misc-ellaneous</v>
      </c>
      <c r="C51" s="106"/>
      <c r="D51" s="106"/>
      <c r="E51" s="106"/>
      <c r="F51" s="106"/>
      <c r="G51" s="106"/>
      <c r="H51" s="219">
        <v>1524</v>
      </c>
      <c r="I51" s="219">
        <v>115</v>
      </c>
      <c r="J51" s="219">
        <v>462</v>
      </c>
      <c r="K51" s="219">
        <v>723.5</v>
      </c>
      <c r="L51" s="219">
        <v>128.5</v>
      </c>
      <c r="M51" s="219">
        <v>0</v>
      </c>
      <c r="N51" s="219">
        <v>0</v>
      </c>
      <c r="O51" s="219">
        <v>0</v>
      </c>
      <c r="P51" s="219">
        <v>0</v>
      </c>
      <c r="Q51" s="219">
        <v>0</v>
      </c>
      <c r="R51" s="219">
        <v>0</v>
      </c>
      <c r="S51" s="219">
        <v>0</v>
      </c>
      <c r="T51" s="230">
        <f>receiptsandpayment!AL155</f>
        <v>2953</v>
      </c>
      <c r="U51" s="75" t="e">
        <f t="shared" si="0"/>
        <v>#DIV/0!</v>
      </c>
      <c r="V51" s="113"/>
    </row>
    <row r="52" spans="1:22" ht="14.5" thickBot="1" x14ac:dyDescent="0.35">
      <c r="A52" s="100"/>
      <c r="B52" s="109" t="str">
        <f>receiptsandpayment!AM8</f>
        <v>Resilience</v>
      </c>
      <c r="C52" s="103"/>
      <c r="D52" s="106"/>
      <c r="E52" s="106"/>
      <c r="F52" s="106"/>
      <c r="G52" s="106"/>
      <c r="H52" s="219">
        <v>0</v>
      </c>
      <c r="I52" s="219">
        <v>0</v>
      </c>
      <c r="J52" s="219">
        <v>0</v>
      </c>
      <c r="K52" s="219">
        <v>0</v>
      </c>
      <c r="L52" s="219">
        <v>0</v>
      </c>
      <c r="M52" s="219">
        <v>0</v>
      </c>
      <c r="N52" s="219">
        <v>0</v>
      </c>
      <c r="O52" s="219">
        <v>0</v>
      </c>
      <c r="P52" s="219">
        <v>0</v>
      </c>
      <c r="Q52" s="219">
        <v>0</v>
      </c>
      <c r="R52" s="219">
        <v>0</v>
      </c>
      <c r="S52" s="219">
        <v>0</v>
      </c>
      <c r="T52" s="230">
        <f>receiptsandpayment!AM155</f>
        <v>0</v>
      </c>
      <c r="U52" s="75" t="e">
        <f t="shared" si="0"/>
        <v>#DIV/0!</v>
      </c>
      <c r="V52" s="113"/>
    </row>
    <row r="53" spans="1:22" ht="14.5" thickBot="1" x14ac:dyDescent="0.35">
      <c r="A53" s="100"/>
      <c r="B53" s="196" t="s">
        <v>75</v>
      </c>
      <c r="C53" s="104"/>
      <c r="D53" s="106"/>
      <c r="E53" s="106"/>
      <c r="F53" s="106"/>
      <c r="G53" s="106"/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19">
        <v>0</v>
      </c>
      <c r="P53" s="219">
        <v>0</v>
      </c>
      <c r="Q53" s="219">
        <v>0</v>
      </c>
      <c r="R53" s="219">
        <v>0</v>
      </c>
      <c r="S53" s="219">
        <v>0</v>
      </c>
      <c r="T53" s="230">
        <f>receiptsandpayment!AN155</f>
        <v>0</v>
      </c>
      <c r="U53" s="75"/>
      <c r="V53" s="113"/>
    </row>
    <row r="54" spans="1:22" ht="14.5" thickBot="1" x14ac:dyDescent="0.35">
      <c r="A54" s="100"/>
      <c r="B54" s="196" t="s">
        <v>136</v>
      </c>
      <c r="C54" s="104"/>
      <c r="D54" s="106"/>
      <c r="E54" s="106"/>
      <c r="F54" s="106"/>
      <c r="G54" s="217"/>
      <c r="H54" s="219">
        <v>0</v>
      </c>
      <c r="I54" s="219">
        <v>0</v>
      </c>
      <c r="J54" s="219">
        <v>0</v>
      </c>
      <c r="K54" s="219">
        <v>150</v>
      </c>
      <c r="L54" s="219">
        <v>0</v>
      </c>
      <c r="M54" s="219">
        <v>0</v>
      </c>
      <c r="N54" s="219">
        <v>0</v>
      </c>
      <c r="O54" s="219">
        <v>0</v>
      </c>
      <c r="P54" s="219">
        <v>0</v>
      </c>
      <c r="Q54" s="219">
        <v>0</v>
      </c>
      <c r="R54" s="219">
        <v>0</v>
      </c>
      <c r="S54" s="219">
        <v>0</v>
      </c>
      <c r="T54" s="230">
        <f>receiptsandpayment!AO155</f>
        <v>150</v>
      </c>
      <c r="U54" s="216" t="s">
        <v>110</v>
      </c>
      <c r="V54" s="113"/>
    </row>
    <row r="55" spans="1:22" ht="14.5" thickBot="1" x14ac:dyDescent="0.35">
      <c r="A55" s="100"/>
      <c r="B55" s="196" t="s">
        <v>161</v>
      </c>
      <c r="C55" s="104"/>
      <c r="D55" s="106"/>
      <c r="E55" s="106"/>
      <c r="F55" s="106"/>
      <c r="G55" s="217"/>
      <c r="H55" s="219">
        <v>0</v>
      </c>
      <c r="I55" s="219">
        <v>200</v>
      </c>
      <c r="J55" s="219">
        <v>0</v>
      </c>
      <c r="K55" s="219">
        <v>0</v>
      </c>
      <c r="L55" s="219">
        <v>0</v>
      </c>
      <c r="M55" s="219">
        <v>0</v>
      </c>
      <c r="N55" s="219">
        <v>0</v>
      </c>
      <c r="O55" s="219">
        <v>0</v>
      </c>
      <c r="P55" s="219">
        <v>0</v>
      </c>
      <c r="Q55" s="219">
        <v>0</v>
      </c>
      <c r="R55" s="219">
        <v>0</v>
      </c>
      <c r="S55" s="219">
        <v>0</v>
      </c>
      <c r="T55" s="230">
        <f>receiptsandpayment!AP155</f>
        <v>200</v>
      </c>
      <c r="U55" s="216"/>
      <c r="V55" s="113"/>
    </row>
    <row r="56" spans="1:22" ht="14.5" thickBot="1" x14ac:dyDescent="0.35">
      <c r="A56" s="100"/>
      <c r="B56" s="102" t="str">
        <f>receiptsandpayment!AR8</f>
        <v>VAT</v>
      </c>
      <c r="C56" s="106"/>
      <c r="D56" s="106"/>
      <c r="E56" s="106"/>
      <c r="F56" s="106"/>
      <c r="G56" s="106"/>
      <c r="H56" s="219">
        <v>0</v>
      </c>
      <c r="I56" s="219">
        <v>0</v>
      </c>
      <c r="J56" s="219">
        <v>0</v>
      </c>
      <c r="K56" s="219">
        <v>181.5</v>
      </c>
      <c r="L56" s="219">
        <v>221.6</v>
      </c>
      <c r="M56" s="219">
        <v>0</v>
      </c>
      <c r="N56" s="219">
        <v>0</v>
      </c>
      <c r="O56" s="219">
        <v>0</v>
      </c>
      <c r="P56" s="219">
        <v>0</v>
      </c>
      <c r="Q56" s="219">
        <v>0</v>
      </c>
      <c r="R56" s="219">
        <v>0</v>
      </c>
      <c r="S56" s="219">
        <v>0</v>
      </c>
      <c r="T56" s="230">
        <f>receiptsandpayment!AR155</f>
        <v>403.1</v>
      </c>
      <c r="U56" s="216" t="s">
        <v>110</v>
      </c>
      <c r="V56" s="113"/>
    </row>
    <row r="57" spans="1:22" ht="14" x14ac:dyDescent="0.3">
      <c r="A57" s="100"/>
      <c r="B57" s="274" t="s">
        <v>182</v>
      </c>
      <c r="C57" s="272"/>
      <c r="D57" s="272"/>
      <c r="E57" s="272"/>
      <c r="F57" s="272"/>
      <c r="G57" s="272"/>
      <c r="H57" s="219">
        <v>0</v>
      </c>
      <c r="I57" s="219">
        <v>0</v>
      </c>
      <c r="J57" s="219">
        <v>0</v>
      </c>
      <c r="K57" s="219">
        <v>15000</v>
      </c>
      <c r="L57" s="219">
        <v>0</v>
      </c>
      <c r="M57" s="219">
        <v>0</v>
      </c>
      <c r="N57" s="219">
        <v>0</v>
      </c>
      <c r="O57" s="219">
        <v>0</v>
      </c>
      <c r="P57" s="219">
        <v>0</v>
      </c>
      <c r="Q57" s="219">
        <v>0</v>
      </c>
      <c r="R57" s="219">
        <v>0</v>
      </c>
      <c r="S57" s="219">
        <v>0</v>
      </c>
      <c r="T57" s="273">
        <f>receiptsandpayment!AQ155</f>
        <v>15000</v>
      </c>
      <c r="U57" s="216"/>
      <c r="V57" s="113"/>
    </row>
    <row r="58" spans="1:22" s="113" customFormat="1" ht="14" x14ac:dyDescent="0.3">
      <c r="A58" s="110"/>
      <c r="B58" s="111" t="s">
        <v>2</v>
      </c>
      <c r="C58" s="112"/>
      <c r="D58" s="112"/>
      <c r="E58" s="112"/>
      <c r="F58" s="112"/>
      <c r="G58" s="112">
        <f t="shared" ref="G58" si="3">SUM(G30:G56)</f>
        <v>0</v>
      </c>
      <c r="H58" s="112">
        <f t="shared" ref="H58:T58" si="4">SUM(H30:H57)</f>
        <v>5946.88</v>
      </c>
      <c r="I58" s="112">
        <f t="shared" si="4"/>
        <v>2073.2600000000002</v>
      </c>
      <c r="J58" s="112">
        <f t="shared" si="4"/>
        <v>3909.6</v>
      </c>
      <c r="K58" s="112">
        <f t="shared" si="4"/>
        <v>17272.79</v>
      </c>
      <c r="L58" s="112">
        <f t="shared" si="4"/>
        <v>2063.79</v>
      </c>
      <c r="M58" s="112">
        <f t="shared" si="4"/>
        <v>0</v>
      </c>
      <c r="N58" s="112">
        <f t="shared" si="4"/>
        <v>0</v>
      </c>
      <c r="O58" s="112">
        <f t="shared" si="4"/>
        <v>0</v>
      </c>
      <c r="P58" s="112">
        <f t="shared" si="4"/>
        <v>0</v>
      </c>
      <c r="Q58" s="112">
        <f t="shared" si="4"/>
        <v>0</v>
      </c>
      <c r="R58" s="112">
        <f t="shared" si="4"/>
        <v>0</v>
      </c>
      <c r="S58" s="112">
        <f t="shared" si="4"/>
        <v>0</v>
      </c>
      <c r="T58" s="233">
        <f t="shared" si="4"/>
        <v>31763.120000000003</v>
      </c>
      <c r="U58" s="75" t="e">
        <f t="shared" si="0"/>
        <v>#DIV/0!</v>
      </c>
    </row>
    <row r="59" spans="1:22" x14ac:dyDescent="0.25">
      <c r="A59" s="75"/>
      <c r="B59" s="78"/>
      <c r="C59" s="88" t="e">
        <f>C58-#REF!-#REF!-#REF!</f>
        <v>#REF!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292">
        <f>SUM(T58-T57)</f>
        <v>16763.120000000003</v>
      </c>
      <c r="U59" s="75"/>
    </row>
    <row r="60" spans="1:22" s="113" customFormat="1" ht="14" x14ac:dyDescent="0.3">
      <c r="A60" s="110"/>
      <c r="B60" s="110"/>
      <c r="C60" s="114"/>
      <c r="D60" s="114"/>
      <c r="E60" s="114"/>
      <c r="F60" s="114"/>
      <c r="G60" s="114"/>
      <c r="H60" s="114"/>
      <c r="I60" s="114"/>
      <c r="J60" s="114"/>
      <c r="K60" s="114">
        <f>SUM(H58:K58)</f>
        <v>29202.53</v>
      </c>
      <c r="L60" s="114"/>
      <c r="M60" s="114"/>
      <c r="N60" s="114"/>
      <c r="O60" s="114"/>
      <c r="P60" s="114"/>
      <c r="Q60" s="114"/>
      <c r="R60" s="114"/>
      <c r="S60" s="114"/>
      <c r="T60" s="234"/>
      <c r="U60" s="110"/>
    </row>
    <row r="61" spans="1:22" s="95" customFormat="1" ht="14" x14ac:dyDescent="0.3">
      <c r="A61" s="92"/>
      <c r="B61" s="115" t="s">
        <v>20</v>
      </c>
      <c r="C61" s="116">
        <f>C27-C58</f>
        <v>0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235">
        <f>T27-T58</f>
        <v>-3954.9500000000044</v>
      </c>
      <c r="U61" s="92"/>
    </row>
    <row r="62" spans="1:22" s="113" customFormat="1" ht="14" x14ac:dyDescent="0.3">
      <c r="A62" s="110"/>
      <c r="B62" s="110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234"/>
      <c r="U62" s="110"/>
    </row>
    <row r="63" spans="1:22" s="113" customFormat="1" ht="14" x14ac:dyDescent="0.3">
      <c r="A63" s="110"/>
      <c r="B63" s="117" t="s">
        <v>22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236">
        <f>T9+T61</f>
        <v>31667.689999999995</v>
      </c>
      <c r="U63" s="110"/>
    </row>
    <row r="64" spans="1:22" s="113" customFormat="1" ht="15.5" x14ac:dyDescent="0.35">
      <c r="A64" s="110"/>
      <c r="B64" s="119" t="s">
        <v>23</v>
      </c>
      <c r="C64" s="114"/>
      <c r="D64" s="114"/>
      <c r="E64" s="114"/>
      <c r="F64" s="114"/>
      <c r="G64" s="114"/>
      <c r="H64" s="114">
        <v>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234">
        <v>0</v>
      </c>
      <c r="U64" s="110"/>
    </row>
    <row r="65" spans="1:21" ht="15.5" x14ac:dyDescent="0.35">
      <c r="A65" s="75"/>
      <c r="B65" s="120" t="s">
        <v>21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237">
        <f>SUM(T63:T64)</f>
        <v>31667.689999999995</v>
      </c>
      <c r="U65" s="75"/>
    </row>
    <row r="66" spans="1:21" x14ac:dyDescent="0.25">
      <c r="U66" s="75"/>
    </row>
    <row r="67" spans="1:21" ht="13" x14ac:dyDescent="0.3">
      <c r="B67" s="122" t="s">
        <v>39</v>
      </c>
      <c r="E67" s="192"/>
      <c r="G67" s="192"/>
      <c r="H67" s="220" t="s">
        <v>147</v>
      </c>
      <c r="I67" s="220" t="s">
        <v>147</v>
      </c>
      <c r="J67" s="220" t="s">
        <v>147</v>
      </c>
      <c r="K67" s="220" t="s">
        <v>147</v>
      </c>
      <c r="L67" s="220" t="s">
        <v>147</v>
      </c>
      <c r="M67" s="220" t="s">
        <v>147</v>
      </c>
      <c r="N67" s="220" t="s">
        <v>147</v>
      </c>
      <c r="O67" s="220" t="s">
        <v>147</v>
      </c>
      <c r="P67" s="220" t="s">
        <v>147</v>
      </c>
      <c r="Q67" s="220" t="s">
        <v>147</v>
      </c>
      <c r="R67" s="220" t="s">
        <v>147</v>
      </c>
      <c r="S67" s="220" t="s">
        <v>147</v>
      </c>
      <c r="T67" s="220" t="s">
        <v>147</v>
      </c>
      <c r="U67" s="75"/>
    </row>
    <row r="68" spans="1:21" ht="14" x14ac:dyDescent="0.3">
      <c r="B68" s="125" t="s">
        <v>88</v>
      </c>
      <c r="C68" s="113"/>
      <c r="E68" s="105"/>
      <c r="G68" s="105"/>
      <c r="H68" s="105">
        <v>35622.639999999999</v>
      </c>
      <c r="I68" s="105">
        <v>35622.639999999999</v>
      </c>
      <c r="J68" s="105">
        <v>35622.639999999999</v>
      </c>
      <c r="K68" s="105">
        <v>35622.639999999999</v>
      </c>
      <c r="L68" s="105">
        <v>35622.639999999999</v>
      </c>
      <c r="M68" s="105">
        <v>35622.639999999999</v>
      </c>
      <c r="N68" s="105">
        <v>35622.639999999999</v>
      </c>
      <c r="O68" s="105">
        <v>35622.639999999999</v>
      </c>
      <c r="P68" s="105">
        <v>35622.639999999999</v>
      </c>
      <c r="Q68" s="105">
        <v>35622.639999999999</v>
      </c>
      <c r="R68" s="105">
        <v>35622.639999999999</v>
      </c>
      <c r="S68" s="105">
        <v>35622.639999999999</v>
      </c>
      <c r="T68" s="105">
        <v>35622.639999999999</v>
      </c>
      <c r="U68" s="75"/>
    </row>
    <row r="69" spans="1:21" ht="14" x14ac:dyDescent="0.3">
      <c r="B69" s="105" t="s">
        <v>40</v>
      </c>
      <c r="C69" s="113"/>
      <c r="E69" s="105"/>
      <c r="G69" s="105"/>
      <c r="H69" s="105">
        <v>12027</v>
      </c>
      <c r="I69" s="105">
        <v>12027</v>
      </c>
      <c r="J69" s="105">
        <v>12256</v>
      </c>
      <c r="K69" s="105">
        <v>27776.190000000002</v>
      </c>
      <c r="L69" s="105">
        <v>12808.169999999998</v>
      </c>
      <c r="M69" s="105">
        <f t="shared" ref="L69:S69" si="5">M27</f>
        <v>0</v>
      </c>
      <c r="N69" s="105">
        <f t="shared" si="5"/>
        <v>0</v>
      </c>
      <c r="O69" s="105">
        <f t="shared" si="5"/>
        <v>0</v>
      </c>
      <c r="P69" s="105">
        <f t="shared" si="5"/>
        <v>0</v>
      </c>
      <c r="Q69" s="105">
        <f t="shared" si="5"/>
        <v>0</v>
      </c>
      <c r="R69" s="105">
        <f t="shared" si="5"/>
        <v>0</v>
      </c>
      <c r="S69" s="105">
        <f t="shared" si="5"/>
        <v>0</v>
      </c>
      <c r="T69" s="105">
        <f>T27</f>
        <v>27808.17</v>
      </c>
      <c r="U69" s="75"/>
    </row>
    <row r="70" spans="1:21" ht="14" x14ac:dyDescent="0.3">
      <c r="B70" s="105" t="s">
        <v>41</v>
      </c>
      <c r="C70" s="113"/>
      <c r="E70" s="105"/>
      <c r="G70" s="105"/>
      <c r="H70" s="105">
        <v>5946.88</v>
      </c>
      <c r="I70" s="105">
        <v>8516.9399999999987</v>
      </c>
      <c r="J70" s="105">
        <v>12426.54</v>
      </c>
      <c r="K70" s="105">
        <v>29699.33</v>
      </c>
      <c r="L70" s="105">
        <v>16763.120000000003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f>T58</f>
        <v>31763.120000000003</v>
      </c>
      <c r="U70" s="75"/>
    </row>
    <row r="71" spans="1:21" ht="14" x14ac:dyDescent="0.3">
      <c r="B71" s="125" t="s">
        <v>146</v>
      </c>
      <c r="C71" s="113"/>
      <c r="E71" s="105"/>
      <c r="G71" s="105"/>
      <c r="H71" s="105">
        <v>416.17</v>
      </c>
      <c r="I71" s="105">
        <v>416.17</v>
      </c>
      <c r="J71" s="105">
        <v>416.17</v>
      </c>
      <c r="K71" s="105">
        <v>416.17</v>
      </c>
      <c r="L71" s="105">
        <v>416.17</v>
      </c>
      <c r="M71" s="105">
        <v>416.17</v>
      </c>
      <c r="N71" s="105">
        <v>416.17</v>
      </c>
      <c r="O71" s="105">
        <v>416.17</v>
      </c>
      <c r="P71" s="105">
        <v>416.17</v>
      </c>
      <c r="Q71" s="105">
        <v>416.17</v>
      </c>
      <c r="R71" s="105">
        <v>416.17</v>
      </c>
      <c r="S71" s="105">
        <v>416.17</v>
      </c>
      <c r="T71" s="105">
        <v>416.17</v>
      </c>
      <c r="U71" s="75"/>
    </row>
    <row r="72" spans="1:21" ht="14.5" thickBot="1" x14ac:dyDescent="0.35">
      <c r="B72" s="86" t="s">
        <v>42</v>
      </c>
      <c r="C72" s="113"/>
      <c r="E72" s="123"/>
      <c r="G72" s="123"/>
      <c r="H72" s="123">
        <f>SUM(H68+H69)-H70-H71</f>
        <v>41286.590000000004</v>
      </c>
      <c r="I72" s="123">
        <f t="shared" ref="I72:T72" si="6">SUM(I68+I69)-I70-I71</f>
        <v>38716.53</v>
      </c>
      <c r="J72" s="123">
        <f t="shared" si="6"/>
        <v>35035.93</v>
      </c>
      <c r="K72" s="123">
        <f t="shared" si="6"/>
        <v>33283.33</v>
      </c>
      <c r="L72" s="123">
        <f t="shared" si="6"/>
        <v>31251.519999999997</v>
      </c>
      <c r="M72" s="123">
        <f t="shared" si="6"/>
        <v>35206.47</v>
      </c>
      <c r="N72" s="123">
        <f t="shared" si="6"/>
        <v>35206.47</v>
      </c>
      <c r="O72" s="123">
        <f t="shared" si="6"/>
        <v>35206.47</v>
      </c>
      <c r="P72" s="123">
        <f t="shared" si="6"/>
        <v>35206.47</v>
      </c>
      <c r="Q72" s="123">
        <f t="shared" si="6"/>
        <v>35206.47</v>
      </c>
      <c r="R72" s="123">
        <f t="shared" si="6"/>
        <v>35206.47</v>
      </c>
      <c r="S72" s="123">
        <f t="shared" si="6"/>
        <v>35206.47</v>
      </c>
      <c r="T72" s="123">
        <f t="shared" si="6"/>
        <v>31251.519999999997</v>
      </c>
      <c r="U72" s="75"/>
    </row>
    <row r="73" spans="1:21" ht="14.5" thickTop="1" x14ac:dyDescent="0.3">
      <c r="C73" s="113"/>
      <c r="U73" s="75"/>
    </row>
    <row r="74" spans="1:21" ht="14" x14ac:dyDescent="0.3">
      <c r="B74" s="122" t="s">
        <v>43</v>
      </c>
      <c r="C74" s="113"/>
      <c r="U74" s="75"/>
    </row>
    <row r="75" spans="1:21" ht="14" x14ac:dyDescent="0.3">
      <c r="B75" s="125" t="s">
        <v>86</v>
      </c>
      <c r="C75" s="113"/>
      <c r="D75" s="125"/>
      <c r="E75" s="125"/>
      <c r="F75" s="125"/>
      <c r="G75" s="197"/>
      <c r="H75" s="137">
        <v>41702.76</v>
      </c>
      <c r="I75" s="137">
        <v>39132.699999999997</v>
      </c>
      <c r="J75" s="137">
        <v>35452.1</v>
      </c>
      <c r="K75" s="138">
        <v>18699.5</v>
      </c>
      <c r="L75" s="138">
        <v>16635.71</v>
      </c>
      <c r="M75" s="138"/>
      <c r="N75" s="138"/>
      <c r="O75" s="138"/>
      <c r="P75" s="138"/>
      <c r="Q75" s="138"/>
      <c r="R75" s="138"/>
      <c r="S75" s="138"/>
      <c r="T75" s="138">
        <v>16635.71</v>
      </c>
      <c r="U75" s="75"/>
    </row>
    <row r="76" spans="1:21" ht="14" x14ac:dyDescent="0.3">
      <c r="B76" s="125" t="s">
        <v>87</v>
      </c>
      <c r="C76" s="113"/>
      <c r="D76" s="125"/>
      <c r="E76" s="125"/>
      <c r="F76" s="125"/>
      <c r="G76" s="198"/>
      <c r="H76" s="139">
        <v>0</v>
      </c>
      <c r="I76" s="139">
        <v>0</v>
      </c>
      <c r="J76" s="139">
        <v>0</v>
      </c>
      <c r="K76" s="139">
        <v>15000</v>
      </c>
      <c r="L76" s="139">
        <v>15031.98</v>
      </c>
      <c r="M76" s="139">
        <v>0</v>
      </c>
      <c r="N76" s="140">
        <v>0</v>
      </c>
      <c r="O76" s="140">
        <v>0</v>
      </c>
      <c r="P76" s="140">
        <v>0</v>
      </c>
      <c r="Q76" s="140">
        <v>0</v>
      </c>
      <c r="R76" s="140">
        <v>0</v>
      </c>
      <c r="S76" s="140">
        <v>0</v>
      </c>
      <c r="T76" s="139">
        <v>15031.98</v>
      </c>
      <c r="U76" s="75"/>
    </row>
    <row r="77" spans="1:21" ht="13" x14ac:dyDescent="0.3">
      <c r="B77" s="86" t="s">
        <v>44</v>
      </c>
      <c r="E77" s="105"/>
      <c r="G77" s="105"/>
      <c r="H77" s="105">
        <f>SUM(H75:H76)</f>
        <v>41702.76</v>
      </c>
      <c r="I77" s="105">
        <f>SUM(I75:I76)</f>
        <v>39132.699999999997</v>
      </c>
      <c r="J77" s="105">
        <f>SUM(J75:J76)</f>
        <v>35452.1</v>
      </c>
      <c r="K77" s="105">
        <f t="shared" ref="K77:T77" si="7">SUM(K75:K76)</f>
        <v>33699.5</v>
      </c>
      <c r="L77" s="105">
        <f t="shared" si="7"/>
        <v>31667.69</v>
      </c>
      <c r="M77" s="105">
        <f t="shared" si="7"/>
        <v>0</v>
      </c>
      <c r="N77" s="105">
        <f t="shared" si="7"/>
        <v>0</v>
      </c>
      <c r="O77" s="105">
        <f t="shared" si="7"/>
        <v>0</v>
      </c>
      <c r="P77" s="105">
        <f t="shared" si="7"/>
        <v>0</v>
      </c>
      <c r="Q77" s="105">
        <f t="shared" si="7"/>
        <v>0</v>
      </c>
      <c r="R77" s="105">
        <f t="shared" si="7"/>
        <v>0</v>
      </c>
      <c r="S77" s="105">
        <f t="shared" si="7"/>
        <v>0</v>
      </c>
      <c r="T77" s="105">
        <f t="shared" si="7"/>
        <v>31667.69</v>
      </c>
      <c r="U77" s="75"/>
    </row>
    <row r="78" spans="1:21" x14ac:dyDescent="0.25">
      <c r="B78" s="105" t="s">
        <v>45</v>
      </c>
      <c r="E78" s="105"/>
      <c r="G78" s="105"/>
      <c r="H78" s="105">
        <v>0</v>
      </c>
      <c r="I78" s="105">
        <v>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105">
        <v>0</v>
      </c>
      <c r="Q78" s="105">
        <v>0</v>
      </c>
      <c r="R78" s="105">
        <v>0</v>
      </c>
      <c r="S78" s="105">
        <v>0</v>
      </c>
      <c r="T78" s="105">
        <v>0</v>
      </c>
      <c r="U78" s="75"/>
    </row>
    <row r="79" spans="1:21" x14ac:dyDescent="0.25">
      <c r="B79" s="125" t="s">
        <v>145</v>
      </c>
      <c r="H79" s="76">
        <v>416.17</v>
      </c>
      <c r="I79" s="76">
        <v>416.17</v>
      </c>
      <c r="J79" s="76">
        <v>416.17</v>
      </c>
      <c r="K79" s="76">
        <v>416.17</v>
      </c>
      <c r="L79" s="76">
        <v>416.17</v>
      </c>
      <c r="M79" s="76">
        <v>416.17</v>
      </c>
      <c r="N79" s="76">
        <v>416.17</v>
      </c>
      <c r="O79" s="76">
        <v>416.17</v>
      </c>
      <c r="P79" s="76">
        <v>416.17</v>
      </c>
      <c r="Q79" s="76">
        <v>416.17</v>
      </c>
      <c r="R79" s="76">
        <v>416.17</v>
      </c>
      <c r="S79" s="76">
        <v>416.17</v>
      </c>
      <c r="T79" s="76">
        <v>416.17</v>
      </c>
    </row>
    <row r="80" spans="1:21" ht="13.5" thickBot="1" x14ac:dyDescent="0.35">
      <c r="B80" s="16" t="s">
        <v>148</v>
      </c>
      <c r="D80" s="124"/>
      <c r="E80" s="123"/>
      <c r="F80" s="124"/>
      <c r="G80" s="123"/>
      <c r="H80" s="123">
        <f>SUM(H75:H76)-H78-H79</f>
        <v>41286.590000000004</v>
      </c>
      <c r="I80" s="123">
        <f t="shared" ref="I80:T80" si="8">SUM(I75:I76)-I78-I79</f>
        <v>38716.53</v>
      </c>
      <c r="J80" s="123">
        <f t="shared" si="8"/>
        <v>35035.93</v>
      </c>
      <c r="K80" s="123">
        <f t="shared" si="8"/>
        <v>33283.33</v>
      </c>
      <c r="L80" s="123">
        <f t="shared" si="8"/>
        <v>31251.52</v>
      </c>
      <c r="M80" s="123">
        <f t="shared" si="8"/>
        <v>-416.17</v>
      </c>
      <c r="N80" s="123">
        <f t="shared" si="8"/>
        <v>-416.17</v>
      </c>
      <c r="O80" s="123">
        <f t="shared" si="8"/>
        <v>-416.17</v>
      </c>
      <c r="P80" s="123">
        <f t="shared" si="8"/>
        <v>-416.17</v>
      </c>
      <c r="Q80" s="123">
        <f t="shared" si="8"/>
        <v>-416.17</v>
      </c>
      <c r="R80" s="123">
        <f t="shared" si="8"/>
        <v>-416.17</v>
      </c>
      <c r="S80" s="123">
        <f t="shared" si="8"/>
        <v>-416.17</v>
      </c>
      <c r="T80" s="123">
        <f t="shared" si="8"/>
        <v>31251.52</v>
      </c>
      <c r="U80" s="75"/>
    </row>
    <row r="8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83" t="s">
        <v>111</v>
      </c>
      <c r="B1" s="285" t="s">
        <v>93</v>
      </c>
      <c r="C1" s="285" t="s">
        <v>131</v>
      </c>
      <c r="D1" s="286" t="s">
        <v>112</v>
      </c>
      <c r="E1" s="288" t="s">
        <v>113</v>
      </c>
    </row>
    <row r="2" spans="1:12" ht="13" thickBot="1" x14ac:dyDescent="0.3">
      <c r="A2" s="284"/>
      <c r="B2" s="278"/>
      <c r="C2" s="278"/>
      <c r="D2" s="287"/>
      <c r="E2" s="278"/>
    </row>
    <row r="3" spans="1:12" x14ac:dyDescent="0.25">
      <c r="A3" s="275" t="s">
        <v>114</v>
      </c>
      <c r="B3" s="277">
        <v>13931</v>
      </c>
      <c r="C3" s="277">
        <v>14976</v>
      </c>
      <c r="D3" s="279">
        <f>C3-B3</f>
        <v>1045</v>
      </c>
      <c r="E3" s="281" t="s">
        <v>117</v>
      </c>
    </row>
    <row r="4" spans="1:12" ht="13" thickBot="1" x14ac:dyDescent="0.3">
      <c r="A4" s="276"/>
      <c r="B4" s="278"/>
      <c r="C4" s="278"/>
      <c r="D4" s="280"/>
      <c r="E4" s="282"/>
    </row>
    <row r="5" spans="1:12" x14ac:dyDescent="0.25">
      <c r="A5" s="275" t="s">
        <v>115</v>
      </c>
      <c r="B5" s="277">
        <v>1614</v>
      </c>
      <c r="C5" s="277">
        <v>92170</v>
      </c>
      <c r="D5" s="279">
        <f t="shared" ref="D5" si="0">C5-B5</f>
        <v>90556</v>
      </c>
      <c r="E5" s="281" t="s">
        <v>139</v>
      </c>
    </row>
    <row r="6" spans="1:12" ht="15" thickBot="1" x14ac:dyDescent="0.4">
      <c r="A6" s="289"/>
      <c r="B6" s="278"/>
      <c r="C6" s="278"/>
      <c r="D6" s="280"/>
      <c r="E6" s="278"/>
      <c r="J6" s="241"/>
      <c r="L6" s="241"/>
    </row>
    <row r="7" spans="1:12" x14ac:dyDescent="0.25">
      <c r="A7" s="276" t="s">
        <v>116</v>
      </c>
      <c r="B7" s="277">
        <v>3138</v>
      </c>
      <c r="C7" s="277">
        <v>3410</v>
      </c>
      <c r="D7" s="279">
        <f t="shared" ref="D7" si="1">C7-B7</f>
        <v>272</v>
      </c>
      <c r="E7" s="281" t="s">
        <v>117</v>
      </c>
    </row>
    <row r="8" spans="1:12" ht="13" thickBot="1" x14ac:dyDescent="0.3">
      <c r="A8" s="276"/>
      <c r="B8" s="278"/>
      <c r="C8" s="278"/>
      <c r="D8" s="280"/>
      <c r="E8" s="282"/>
    </row>
    <row r="9" spans="1:12" x14ac:dyDescent="0.25">
      <c r="A9" s="275" t="s">
        <v>118</v>
      </c>
      <c r="B9" s="277">
        <v>0</v>
      </c>
      <c r="C9" s="277">
        <v>0</v>
      </c>
      <c r="D9" s="279">
        <f t="shared" ref="D9" si="2">C9-B9</f>
        <v>0</v>
      </c>
      <c r="E9" s="281" t="s">
        <v>117</v>
      </c>
    </row>
    <row r="10" spans="1:12" ht="13" thickBot="1" x14ac:dyDescent="0.3">
      <c r="A10" s="289"/>
      <c r="B10" s="278"/>
      <c r="C10" s="278"/>
      <c r="D10" s="280"/>
      <c r="E10" s="282"/>
    </row>
    <row r="11" spans="1:12" ht="12.5" customHeight="1" x14ac:dyDescent="0.25">
      <c r="A11" s="276" t="s">
        <v>119</v>
      </c>
      <c r="B11" s="277">
        <v>11905</v>
      </c>
      <c r="C11" s="277">
        <v>118380</v>
      </c>
      <c r="D11" s="279">
        <f t="shared" ref="D11" si="3">C11-B11</f>
        <v>106475</v>
      </c>
      <c r="E11" s="281" t="s">
        <v>140</v>
      </c>
    </row>
    <row r="12" spans="1:12" ht="40.5" customHeight="1" thickBot="1" x14ac:dyDescent="0.3">
      <c r="A12" s="276"/>
      <c r="B12" s="278"/>
      <c r="C12" s="278"/>
      <c r="D12" s="280"/>
      <c r="E12" s="282"/>
    </row>
    <row r="13" spans="1:12" ht="12.5" customHeight="1" x14ac:dyDescent="0.25">
      <c r="A13" s="275" t="s">
        <v>120</v>
      </c>
      <c r="B13" s="277">
        <v>42312</v>
      </c>
      <c r="C13" s="277">
        <v>27731</v>
      </c>
      <c r="D13" s="279">
        <f t="shared" ref="D13" si="4">C13-B13</f>
        <v>-14581</v>
      </c>
      <c r="E13" s="281" t="s">
        <v>141</v>
      </c>
    </row>
    <row r="14" spans="1:12" ht="13" thickBot="1" x14ac:dyDescent="0.3">
      <c r="A14" s="289"/>
      <c r="B14" s="278"/>
      <c r="C14" s="278"/>
      <c r="D14" s="280"/>
      <c r="E14" s="282"/>
    </row>
    <row r="15" spans="1:12" x14ac:dyDescent="0.25">
      <c r="A15" s="276" t="s">
        <v>121</v>
      </c>
      <c r="B15" s="277">
        <v>138267</v>
      </c>
      <c r="C15" s="277">
        <v>138267</v>
      </c>
      <c r="D15" s="279">
        <f t="shared" ref="D15" si="5">C15-B15</f>
        <v>0</v>
      </c>
      <c r="E15" s="281" t="s">
        <v>117</v>
      </c>
    </row>
    <row r="16" spans="1:12" ht="13" thickBot="1" x14ac:dyDescent="0.3">
      <c r="A16" s="276"/>
      <c r="B16" s="278"/>
      <c r="C16" s="278"/>
      <c r="D16" s="280"/>
      <c r="E16" s="278"/>
    </row>
    <row r="17" spans="1:10" x14ac:dyDescent="0.25">
      <c r="A17" s="275" t="s">
        <v>122</v>
      </c>
      <c r="B17" s="277">
        <v>0</v>
      </c>
      <c r="C17" s="277">
        <v>0</v>
      </c>
      <c r="D17" s="290">
        <f t="shared" ref="D17" si="6">C17-B17</f>
        <v>0</v>
      </c>
      <c r="E17" s="281" t="s">
        <v>117</v>
      </c>
    </row>
    <row r="18" spans="1:10" ht="16.5" customHeight="1" thickBot="1" x14ac:dyDescent="0.3">
      <c r="A18" s="289"/>
      <c r="B18" s="278"/>
      <c r="C18" s="278"/>
      <c r="D18" s="291"/>
      <c r="E18" s="282"/>
    </row>
    <row r="23" spans="1:10" ht="15" thickBot="1" x14ac:dyDescent="0.4">
      <c r="J23" s="242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1" t="s">
        <v>91</v>
      </c>
      <c r="E1" s="243"/>
      <c r="G1" s="243"/>
    </row>
    <row r="2" spans="1:14" ht="14.5" x14ac:dyDescent="0.35">
      <c r="A2" s="241" t="s">
        <v>144</v>
      </c>
      <c r="E2" s="243"/>
      <c r="G2" s="243"/>
    </row>
    <row r="3" spans="1:14" x14ac:dyDescent="0.25">
      <c r="E3" s="243"/>
      <c r="G3" s="243"/>
    </row>
    <row r="4" spans="1:14" ht="14.5" x14ac:dyDescent="0.35">
      <c r="A4" s="241" t="s">
        <v>143</v>
      </c>
      <c r="E4" s="243"/>
      <c r="F4" s="241"/>
      <c r="G4" s="241" t="s">
        <v>123</v>
      </c>
      <c r="I4" s="241"/>
    </row>
    <row r="5" spans="1:14" ht="14.5" x14ac:dyDescent="0.35">
      <c r="A5" t="s">
        <v>124</v>
      </c>
      <c r="E5" s="138">
        <f>Budget!T75</f>
        <v>16635.71</v>
      </c>
      <c r="F5" s="244"/>
      <c r="G5" s="125"/>
      <c r="I5" s="125"/>
    </row>
    <row r="6" spans="1:14" x14ac:dyDescent="0.25">
      <c r="A6" t="s">
        <v>125</v>
      </c>
      <c r="E6" s="140">
        <f>Budget!T76</f>
        <v>15031.98</v>
      </c>
      <c r="F6" s="243"/>
      <c r="G6" s="243"/>
    </row>
    <row r="7" spans="1:14" ht="15" thickBot="1" x14ac:dyDescent="0.4">
      <c r="A7" s="238" t="s">
        <v>129</v>
      </c>
      <c r="E7" s="245">
        <f>SUM(E5:E6)</f>
        <v>31667.69</v>
      </c>
      <c r="F7" s="246">
        <f>SUM(E5:E6)-G5</f>
        <v>31667.69</v>
      </c>
      <c r="G7" s="243"/>
    </row>
    <row r="8" spans="1:14" ht="13" thickTop="1" x14ac:dyDescent="0.25">
      <c r="E8" s="243"/>
      <c r="G8" s="243"/>
    </row>
    <row r="9" spans="1:14" x14ac:dyDescent="0.25">
      <c r="E9" s="243"/>
      <c r="G9" s="243"/>
    </row>
    <row r="10" spans="1:14" ht="14.5" x14ac:dyDescent="0.35">
      <c r="A10" s="241" t="s">
        <v>126</v>
      </c>
      <c r="E10" s="243"/>
      <c r="G10" s="243"/>
    </row>
    <row r="11" spans="1:14" x14ac:dyDescent="0.25">
      <c r="A11" s="238" t="s">
        <v>142</v>
      </c>
      <c r="E11" s="243"/>
      <c r="G11" s="105">
        <v>42375.560000000005</v>
      </c>
    </row>
    <row r="12" spans="1:14" x14ac:dyDescent="0.25">
      <c r="A12" t="s">
        <v>127</v>
      </c>
      <c r="E12" s="243"/>
      <c r="G12" s="243">
        <f>Budget!T69</f>
        <v>27808.17</v>
      </c>
    </row>
    <row r="13" spans="1:14" x14ac:dyDescent="0.25">
      <c r="A13" t="s">
        <v>128</v>
      </c>
      <c r="E13" s="243"/>
      <c r="G13" s="247">
        <f>Budget!T70</f>
        <v>31763.120000000003</v>
      </c>
    </row>
    <row r="14" spans="1:14" ht="13" thickBot="1" x14ac:dyDescent="0.3">
      <c r="A14" s="238" t="s">
        <v>130</v>
      </c>
      <c r="E14" s="243"/>
      <c r="G14" s="245">
        <f>SUM(G11:G12)-G13</f>
        <v>38420.610000000008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Clerk</cp:lastModifiedBy>
  <cp:lastPrinted>2021-02-21T21:25:35Z</cp:lastPrinted>
  <dcterms:created xsi:type="dcterms:W3CDTF">2006-05-23T16:49:17Z</dcterms:created>
  <dcterms:modified xsi:type="dcterms:W3CDTF">2025-09-08T09:54:24Z</dcterms:modified>
</cp:coreProperties>
</file>