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3-24\Finance\"/>
    </mc:Choice>
  </mc:AlternateContent>
  <xr:revisionPtr revIDLastSave="0" documentId="8_{4FAE99D1-7291-42DE-A232-4CC8EED07100}" xr6:coauthVersionLast="47" xr6:coauthVersionMax="47" xr10:uidLastSave="{00000000-0000-0000-0000-000000000000}"/>
  <bookViews>
    <workbookView xWindow="-110" yWindow="-110" windowWidth="19420" windowHeight="10300" firstSheet="1" activeTab="4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receiptsandpayment!$A$2:$AM$139</definedName>
    <definedName name="_xlnm.Print_Area" localSheetId="2">Budget!$B$1:$F$76</definedName>
    <definedName name="_xlnm.Print_Area" localSheetId="3">'Explanation of Variance'!#REF!</definedName>
    <definedName name="_xlnm.Print_Area" localSheetId="0">receiptsandpayment!$A$2:$N$154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G13" i="15" l="1"/>
  <c r="G12" i="15"/>
  <c r="E6" i="15"/>
  <c r="E5" i="15"/>
  <c r="T72" i="9" l="1"/>
  <c r="T71" i="9"/>
  <c r="S75" i="9"/>
  <c r="S72" i="9"/>
  <c r="AO139" i="7"/>
  <c r="O18" i="6" s="1"/>
  <c r="AN139" i="7"/>
  <c r="O17" i="6" s="1"/>
  <c r="AO134" i="7"/>
  <c r="N18" i="6" s="1"/>
  <c r="AN134" i="7"/>
  <c r="N17" i="6" s="1"/>
  <c r="AC152" i="7"/>
  <c r="R75" i="9"/>
  <c r="Q75" i="9"/>
  <c r="H152" i="7"/>
  <c r="I152" i="7"/>
  <c r="J152" i="7"/>
  <c r="K152" i="7"/>
  <c r="L152" i="7"/>
  <c r="M152" i="7"/>
  <c r="N152" i="7"/>
  <c r="O152" i="7"/>
  <c r="P152" i="7"/>
  <c r="Q152" i="7"/>
  <c r="T30" i="9" s="1"/>
  <c r="R152" i="7"/>
  <c r="S152" i="7"/>
  <c r="T152" i="7"/>
  <c r="U152" i="7"/>
  <c r="V152" i="7"/>
  <c r="W152" i="7"/>
  <c r="X152" i="7"/>
  <c r="Y152" i="7"/>
  <c r="Z152" i="7"/>
  <c r="AA152" i="7"/>
  <c r="AB152" i="7"/>
  <c r="AD152" i="7"/>
  <c r="AF152" i="7"/>
  <c r="AG152" i="7"/>
  <c r="AH152" i="7"/>
  <c r="AI152" i="7"/>
  <c r="AJ152" i="7"/>
  <c r="AK152" i="7"/>
  <c r="AL152" i="7"/>
  <c r="AM152" i="7"/>
  <c r="G152" i="7"/>
  <c r="AO115" i="7"/>
  <c r="M18" i="6" s="1"/>
  <c r="AN115" i="7"/>
  <c r="M17" i="6" s="1"/>
  <c r="P75" i="9"/>
  <c r="AE152" i="7" l="1"/>
  <c r="AO104" i="7"/>
  <c r="L18" i="6" s="1"/>
  <c r="AN104" i="7"/>
  <c r="L17" i="6" s="1"/>
  <c r="U21" i="9" l="1"/>
  <c r="O75" i="9"/>
  <c r="AO93" i="7"/>
  <c r="K18" i="6" s="1"/>
  <c r="AN93" i="7"/>
  <c r="K17" i="6" s="1"/>
  <c r="N75" i="9"/>
  <c r="AO75" i="7"/>
  <c r="J18" i="6" s="1"/>
  <c r="AN75" i="7"/>
  <c r="J17" i="6" s="1"/>
  <c r="M68" i="9"/>
  <c r="M75" i="9"/>
  <c r="AO64" i="7"/>
  <c r="I18" i="6" s="1"/>
  <c r="AN64" i="7"/>
  <c r="I17" i="6" s="1"/>
  <c r="L75" i="9"/>
  <c r="AO57" i="7"/>
  <c r="H18" i="6" s="1"/>
  <c r="AN57" i="7"/>
  <c r="H17" i="6" s="1"/>
  <c r="T73" i="9"/>
  <c r="K75" i="9"/>
  <c r="K73" i="9"/>
  <c r="L73" i="9"/>
  <c r="M73" i="9"/>
  <c r="N73" i="9"/>
  <c r="O73" i="9"/>
  <c r="P73" i="9"/>
  <c r="Q73" i="9"/>
  <c r="R73" i="9"/>
  <c r="S73" i="9"/>
  <c r="AO47" i="7" l="1"/>
  <c r="G18" i="6" s="1"/>
  <c r="AN47" i="7"/>
  <c r="G17" i="6" s="1"/>
  <c r="T51" i="9" l="1"/>
  <c r="J75" i="9"/>
  <c r="J73" i="9"/>
  <c r="AO40" i="7"/>
  <c r="F18" i="6" s="1"/>
  <c r="AN40" i="7"/>
  <c r="F17" i="6" s="1"/>
  <c r="I75" i="9"/>
  <c r="N68" i="9"/>
  <c r="O68" i="9"/>
  <c r="P68" i="9"/>
  <c r="Q68" i="9"/>
  <c r="R68" i="9"/>
  <c r="S68" i="9"/>
  <c r="I68" i="9"/>
  <c r="I73" i="9"/>
  <c r="AO26" i="7"/>
  <c r="E18" i="6" s="1"/>
  <c r="AN26" i="7"/>
  <c r="E17" i="6" s="1"/>
  <c r="T43" i="9" l="1"/>
  <c r="T46" i="9"/>
  <c r="T48" i="9"/>
  <c r="T21" i="9"/>
  <c r="H24" i="9"/>
  <c r="T13" i="9"/>
  <c r="T75" i="9"/>
  <c r="H68" i="9"/>
  <c r="H75" i="9"/>
  <c r="H73" i="9"/>
  <c r="AO19" i="7"/>
  <c r="AO152" i="7" s="1"/>
  <c r="AN19" i="7"/>
  <c r="AN152" i="7" s="1"/>
  <c r="D17" i="6" l="1"/>
  <c r="D18" i="6"/>
  <c r="F7" i="15"/>
  <c r="G14" i="15"/>
  <c r="E7" i="15"/>
  <c r="J23" i="11"/>
  <c r="D17" i="11"/>
  <c r="D15" i="11"/>
  <c r="D13" i="11"/>
  <c r="D11" i="11"/>
  <c r="D9" i="11"/>
  <c r="D7" i="11"/>
  <c r="D5" i="11"/>
  <c r="D3" i="11"/>
  <c r="S53" i="9" l="1"/>
  <c r="S25" i="9"/>
  <c r="R53" i="9"/>
  <c r="R25" i="9"/>
  <c r="Q25" i="9"/>
  <c r="Q53" i="9"/>
  <c r="P53" i="9"/>
  <c r="O25" i="9"/>
  <c r="P25" i="9"/>
  <c r="O53" i="9"/>
  <c r="N25" i="9"/>
  <c r="N53" i="9"/>
  <c r="M53" i="9"/>
  <c r="L53" i="9" l="1"/>
  <c r="L25" i="9"/>
  <c r="U43" i="9"/>
  <c r="U46" i="9"/>
  <c r="U14" i="9"/>
  <c r="U15" i="9"/>
  <c r="U16" i="9"/>
  <c r="U17" i="9"/>
  <c r="U18" i="9"/>
  <c r="K53" i="9"/>
  <c r="G53" i="9"/>
  <c r="I52" i="9"/>
  <c r="I42" i="9"/>
  <c r="I41" i="9"/>
  <c r="I40" i="9"/>
  <c r="I30" i="9"/>
  <c r="K25" i="9"/>
  <c r="J24" i="9"/>
  <c r="J25" i="9" s="1"/>
  <c r="G25" i="9"/>
  <c r="I24" i="9"/>
  <c r="I20" i="9"/>
  <c r="H52" i="9"/>
  <c r="M25" i="9"/>
  <c r="I25" i="9" l="1"/>
  <c r="J53" i="9"/>
  <c r="H25" i="9"/>
  <c r="H53" i="9"/>
  <c r="I53" i="9"/>
  <c r="T19" i="9"/>
  <c r="U19" i="9" s="1"/>
  <c r="T28" i="9"/>
  <c r="T29" i="9"/>
  <c r="U29" i="9" s="1"/>
  <c r="T31" i="9"/>
  <c r="T42" i="9"/>
  <c r="U42" i="9" s="1"/>
  <c r="T9" i="9"/>
  <c r="E6" i="7"/>
  <c r="U31" i="9" l="1"/>
  <c r="U28" i="9"/>
  <c r="T50" i="9"/>
  <c r="U50" i="9" s="1"/>
  <c r="T52" i="9"/>
  <c r="T36" i="9"/>
  <c r="U36" i="9" s="1"/>
  <c r="T40" i="9"/>
  <c r="U40" i="9" s="1"/>
  <c r="T32" i="9"/>
  <c r="U32" i="9" s="1"/>
  <c r="U13" i="9"/>
  <c r="T22" i="9"/>
  <c r="T20" i="9"/>
  <c r="U20" i="9" s="1"/>
  <c r="T23" i="9"/>
  <c r="T24" i="9"/>
  <c r="U24" i="9" s="1"/>
  <c r="U30" i="9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152" i="7"/>
  <c r="E153" i="7"/>
  <c r="F153" i="7"/>
  <c r="C54" i="9"/>
  <c r="C56" i="9"/>
  <c r="V29" i="9" l="1"/>
  <c r="T53" i="9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C19" i="6"/>
  <c r="C23" i="6" s="1"/>
  <c r="N19" i="6"/>
  <c r="J19" i="6"/>
  <c r="H19" i="6"/>
  <c r="AA155" i="7"/>
  <c r="O19" i="6"/>
  <c r="F19" i="6"/>
  <c r="E19" i="6"/>
  <c r="Q155" i="7"/>
  <c r="D23" i="6" l="1"/>
  <c r="E23" i="6"/>
  <c r="M23" i="6"/>
  <c r="L23" i="6"/>
  <c r="K23" i="6"/>
  <c r="J23" i="6"/>
  <c r="I23" i="6"/>
  <c r="H23" i="6"/>
  <c r="G23" i="6"/>
  <c r="F23" i="6"/>
  <c r="O23" i="6"/>
  <c r="N23" i="6"/>
  <c r="L67" i="9" l="1"/>
  <c r="K67" i="9"/>
  <c r="J68" i="9"/>
  <c r="T67" i="9"/>
  <c r="U53" i="9"/>
  <c r="T12" i="9" l="1"/>
  <c r="U12" i="9" s="1"/>
  <c r="H155" i="7"/>
  <c r="T25" i="9" l="1"/>
  <c r="K66" i="9" s="1"/>
  <c r="K68" i="9" s="1"/>
  <c r="T66" i="9" l="1"/>
  <c r="T68" i="9" s="1"/>
  <c r="T56" i="9"/>
  <c r="T58" i="9" s="1"/>
  <c r="T62" i="9" s="1"/>
  <c r="U25" i="9"/>
  <c r="L66" i="9"/>
  <c r="L68" i="9" s="1"/>
</calcChain>
</file>

<file path=xl/sharedStrings.xml><?xml version="1.0" encoding="utf-8"?>
<sst xmlns="http://schemas.openxmlformats.org/spreadsheetml/2006/main" count="503" uniqueCount="267">
  <si>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</si>
  <si>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</si>
  <si>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</si>
  <si>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</si>
  <si>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</si>
  <si>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</si>
  <si>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</si>
  <si>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</si>
  <si>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</si>
  <si>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</si>
  <si>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</si>
  <si>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</si>
  <si>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</si>
  <si>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</si>
  <si>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</si>
  <si>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</si>
  <si>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</si>
  <si>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</si>
  <si>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</si>
  <si>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</si>
  <si>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</si>
  <si>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</si>
  <si>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</si>
  <si>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</si>
  <si>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</si>
  <si>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</si>
  <si>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</si>
  <si>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</si>
  <si>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</si>
  <si>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</si>
  <si>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</si>
  <si>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</si>
  <si>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</si>
  <si>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</si>
  <si>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</si>
  <si>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</si>
  <si>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</si>
  <si>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</si>
  <si>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</si>
  <si>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</si>
  <si>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</si>
  <si>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</si>
  <si>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</si>
  <si>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</si>
  <si>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</si>
  <si>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</si>
  <si>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</si>
  <si>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</si>
  <si>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</si>
  <si>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</si>
  <si>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</si>
  <si>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</si>
  <si>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</si>
  <si>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</si>
  <si>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</si>
  <si>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</si>
  <si>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</si>
  <si>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</si>
  <si>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</si>
  <si>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</si>
  <si>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</si>
  <si>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</si>
  <si>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</si>
  <si>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</si>
  <si>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</si>
  <si>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</si>
  <si>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</si>
  <si>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</si>
  <si>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</si>
  <si>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</si>
  <si>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</si>
  <si>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</si>
  <si>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</si>
  <si>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</si>
  <si>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</si>
  <si>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</si>
  <si>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</si>
  <si>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</si>
  <si>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</si>
  <si>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</si>
  <si>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</si>
  <si>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</si>
  <si>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</si>
  <si>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</si>
  <si>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</si>
  <si>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</si>
  <si>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</si>
  <si>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</si>
  <si>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</si>
  <si>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</si>
  <si>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</si>
  <si>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</si>
  <si>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</si>
  <si>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</si>
  <si>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</si>
  <si>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</si>
  <si>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</si>
  <si>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</si>
  <si>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</si>
  <si>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</si>
  <si>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</si>
  <si>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</si>
  <si>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</si>
  <si>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</si>
  <si>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</si>
  <si>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</si>
  <si>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</si>
  <si>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</si>
  <si>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</si>
  <si>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</si>
  <si>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</si>
  <si>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</si>
  <si>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</si>
  <si>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Cheque 598 - £52.80
Cheque 599 - £216.00
Cheque 601 - £52.80
Cheque 604 - £40.00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</si>
  <si>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</si>
  <si>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</si>
  <si>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</si>
  <si>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</si>
  <si>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</si>
  <si>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</si>
  <si>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</si>
  <si>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</si>
  <si>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</si>
  <si>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</si>
  <si>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</si>
  <si>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</si>
  <si>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</si>
  <si>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</si>
  <si>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</si>
  <si>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</si>
  <si>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</si>
  <si>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</si>
  <si>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</si>
  <si>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</si>
  <si>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</si>
  <si>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</si>
  <si>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Carried forward from 22/23</t>
  </si>
  <si>
    <t>Jane Rainey</t>
  </si>
  <si>
    <t>CDC Grass Cutting</t>
  </si>
  <si>
    <t>Cheque 608 - £450.00</t>
  </si>
  <si>
    <t>D McCullagh - Newcomers event refreshment expenses</t>
  </si>
  <si>
    <t>CDC - Dog Bin emptying</t>
  </si>
  <si>
    <t>R Damerell Clerk Salary</t>
  </si>
  <si>
    <t>Cheque Number</t>
  </si>
  <si>
    <t>Invoice Number</t>
  </si>
  <si>
    <t>Julie Wright - Newcomers Evening Catering</t>
  </si>
  <si>
    <t>Jane Rainey - Refund</t>
  </si>
  <si>
    <t>BACS</t>
  </si>
  <si>
    <t>Savings</t>
  </si>
  <si>
    <t>Meet &amp; Mingle</t>
  </si>
  <si>
    <t>D McCullagh - 20 is Plenty Signs</t>
  </si>
  <si>
    <t>G Hope - 20 is Plenty Signs &amp; Clips</t>
  </si>
  <si>
    <t>D McCullagh - Fence</t>
  </si>
  <si>
    <t>D McCullagh - Solicitors fees - Lease</t>
  </si>
  <si>
    <t>Legal / Data Protection</t>
  </si>
  <si>
    <t>Natwest Compensation</t>
  </si>
  <si>
    <t>Cheque 612 - £6.01
Cheque 613 - £291.72
Cheque 614 - £211.40
Cheque 618 - £66.00</t>
  </si>
  <si>
    <t>Cheque 622 - 52.80</t>
  </si>
  <si>
    <t xml:space="preserve">David McCullagh - </t>
  </si>
  <si>
    <t>Ginny Hope - Signs</t>
  </si>
  <si>
    <t>Bridget Knight - Internal Audit</t>
  </si>
  <si>
    <t>Fringdord Cricket Club - Grass Cutting Grant</t>
  </si>
  <si>
    <t>Richard Wise - Verge Vutting</t>
  </si>
  <si>
    <t>Gallagher - PC Insurance</t>
  </si>
  <si>
    <t>OALC - Subscription</t>
  </si>
  <si>
    <t>Road / Safety</t>
  </si>
  <si>
    <t>New Speed Sign</t>
  </si>
  <si>
    <t>C Wharton - Plastering Advertising</t>
  </si>
  <si>
    <t>Smiths News - Advertising</t>
  </si>
  <si>
    <t>Fringdord Parochial Church Council - 50% Marquee</t>
  </si>
  <si>
    <t>Cheque 616 - £231.56</t>
  </si>
  <si>
    <t>CHA23</t>
  </si>
  <si>
    <t>15758 / 15871</t>
  </si>
  <si>
    <t>F00028/2023/3</t>
  </si>
  <si>
    <t>Road Saftey</t>
  </si>
  <si>
    <t>Available at 30-06-23</t>
  </si>
  <si>
    <t>Stansgate - Planning Consultancy</t>
  </si>
  <si>
    <t>G Hope - Leaflets</t>
  </si>
  <si>
    <t>Moore - Internal Audit Admin</t>
  </si>
  <si>
    <t>VOID</t>
  </si>
  <si>
    <t>P Southam</t>
  </si>
  <si>
    <t>Cheque 608 - £450.00
Cheque 610 - £52.80</t>
  </si>
  <si>
    <t>Cheque 612 - £6.01
Cheque 613 - £291.72
Cheque 614 - £211.40
Cheque 615 - £52.80
Cheque 616 - £231.56
Cheque 617 - VOID
Cheque 618 - £66.00</t>
  </si>
  <si>
    <t>Cheque 607 - £52.80
Cheque 610 - £52.80
Cheque 615 - £52.80
Cheque 622 - £52.80</t>
  </si>
  <si>
    <t>Magena Serv</t>
  </si>
  <si>
    <t>Stocksigns - Credit Note</t>
  </si>
  <si>
    <t>Navitas Design - Website</t>
  </si>
  <si>
    <t>RoSPA - Play Area Report</t>
  </si>
  <si>
    <t>A Davison - Marquee</t>
  </si>
  <si>
    <t>Loring Brown - Survey</t>
  </si>
  <si>
    <t>Cherwell DC - Precept 2nd Installment</t>
  </si>
  <si>
    <t>C Wharton - Donation (Voice)</t>
  </si>
  <si>
    <t>MJ Martin - Gate Hanging</t>
  </si>
  <si>
    <t>Funfair Deposit</t>
  </si>
  <si>
    <t>Pitchfork &amp; Penc</t>
  </si>
  <si>
    <t>D McCullagh - Electrical connection boxes</t>
  </si>
  <si>
    <t>Chritsmas Tree</t>
  </si>
  <si>
    <t>Royal British Legion - Wreath (2021 &amp;2023)</t>
  </si>
  <si>
    <t>Richard Wise - Verge Cutting</t>
  </si>
  <si>
    <t>Raffle Donation</t>
  </si>
  <si>
    <t>DEP</t>
  </si>
  <si>
    <t>Vale Press - The Voice</t>
  </si>
  <si>
    <t>Inv-97524</t>
  </si>
  <si>
    <t>INV-826</t>
  </si>
  <si>
    <t>D McCullagh - 3rd Chritsmas Tree light box</t>
  </si>
  <si>
    <t>P Harrison - The Wall</t>
  </si>
  <si>
    <t>Spratt Endicott - Lease</t>
  </si>
  <si>
    <t>INV-389797</t>
  </si>
  <si>
    <t>D McCullagh - The Wall</t>
  </si>
  <si>
    <t>INV-16411</t>
  </si>
  <si>
    <t>475-YA61014</t>
  </si>
  <si>
    <t>Inv-826</t>
  </si>
  <si>
    <t>INV-230595</t>
  </si>
  <si>
    <t>INV-96821</t>
  </si>
  <si>
    <t>Cherwell DC - Emptying of Dog Bins</t>
  </si>
  <si>
    <t>INV-20012449</t>
  </si>
  <si>
    <t>INV- HM5522</t>
  </si>
  <si>
    <t>Hallmaster - VH Booking License</t>
  </si>
  <si>
    <t>Ginny Hope - Mulled Wine</t>
  </si>
  <si>
    <t>Harrison Rickard - FPC Lease</t>
  </si>
  <si>
    <t>D McCullagh - Grant</t>
  </si>
  <si>
    <t xml:space="preserve">Christine Underwood - Mulled wine </t>
  </si>
  <si>
    <t>Oxford Research - Village Plan Community Engagement</t>
  </si>
  <si>
    <t>INV-0026</t>
  </si>
  <si>
    <t>PJ Harrison - The Wall repair</t>
  </si>
  <si>
    <t>ICO - Data Protection</t>
  </si>
  <si>
    <t>D McCullagh - Grant (W)</t>
  </si>
  <si>
    <t>D McCullagh - Grant (P)</t>
  </si>
  <si>
    <t>D McCullagh - Grant (T)</t>
  </si>
  <si>
    <t>R MaCkenzie - Refreshments</t>
  </si>
  <si>
    <t>Oxford Oak Tree Surgery - Tree work</t>
  </si>
  <si>
    <t>Peter Harrison - The Wall</t>
  </si>
  <si>
    <t>Christine Underwood - SEWICAL</t>
  </si>
  <si>
    <t>Groundwork - HS2 Grant</t>
  </si>
  <si>
    <t>Topio - Planting</t>
  </si>
  <si>
    <t>Inv-0087</t>
  </si>
  <si>
    <t>Inv-98341</t>
  </si>
  <si>
    <t>HS2 Grant - CB-100606</t>
  </si>
  <si>
    <t>Philip Edwards - Grant</t>
  </si>
  <si>
    <t>Fringford Village Hall - Roof Contribution</t>
  </si>
  <si>
    <t>Adept Roofing - VH Roof</t>
  </si>
  <si>
    <t>INV-6578</t>
  </si>
  <si>
    <t>INV-2094</t>
  </si>
  <si>
    <t>D McCullagh Grant Payment</t>
  </si>
  <si>
    <t>INV-3028932</t>
  </si>
  <si>
    <t>Nicholson's Nursieries</t>
  </si>
  <si>
    <t>D McCullagh - Wall, Trees, Bulbs</t>
  </si>
  <si>
    <t>D McCullagh - Bench</t>
  </si>
  <si>
    <t>Matthew SJ Fell - Fence</t>
  </si>
  <si>
    <t>R Damerell - Salary</t>
  </si>
  <si>
    <t>INV-6606</t>
  </si>
  <si>
    <t>INV-6605</t>
  </si>
  <si>
    <t>F00028-2024-1</t>
  </si>
  <si>
    <t>INV-0091</t>
  </si>
  <si>
    <t>Tree Solutions</t>
  </si>
  <si>
    <t>INV-4363</t>
  </si>
  <si>
    <t>Trees/ Plants</t>
  </si>
  <si>
    <t>Year to Date 2023/24</t>
  </si>
  <si>
    <t>Survey Printing</t>
  </si>
  <si>
    <t>Cherwell DC - VH Roof grant</t>
  </si>
  <si>
    <t>D McCullagh - Plants around the Pond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</si>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</sst>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980620"/>
  <sheetViews>
    <sheetView zoomScale="80" zoomScaleNormal="80" workbookViewId="0">
      <pane xSplit="6" ySplit="8" topLeftCell="G122" activePane="bottomRight" state="frozen"/>
      <selection pane="topRight" activeCell="G1" sqref="G1"/>
      <selection pane="bottomLeft" activeCell="A9" sqref="A9"/>
      <selection pane="bottomRight" activeCell="E5" sqref="E5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4" width="9.1796875" style="17" customWidth="1"/>
    <col min="15" max="16" width="9.26953125" style="31" customWidth="1"/>
    <col min="17" max="17" width="14.26953125" style="31" customWidth="1"/>
    <col min="18" max="18" width="8.6328125" style="31" customWidth="1"/>
    <col min="19" max="20" width="9" style="31" customWidth="1"/>
    <col min="21" max="21" width="7.54296875" style="31" customWidth="1"/>
    <col min="22" max="22" width="9.1796875" style="31" bestFit="1" customWidth="1"/>
    <col min="23" max="23" width="9.26953125" style="31" customWidth="1"/>
    <col min="24" max="24" width="7.26953125" style="31" customWidth="1"/>
    <col min="25" max="25" width="9" style="31" customWidth="1"/>
    <col min="26" max="26" width="9.81640625" style="31" customWidth="1"/>
    <col min="27" max="27" width="10.7265625" style="31" customWidth="1"/>
    <col min="28" max="28" width="8.81640625" style="31" customWidth="1"/>
    <col min="29" max="29" width="9.7265625" style="31" customWidth="1"/>
    <col min="30" max="30" width="9.26953125" style="31" customWidth="1"/>
    <col min="31" max="31" width="10.54296875" style="31" customWidth="1"/>
    <col min="32" max="32" width="9.26953125" style="31" customWidth="1"/>
    <col min="33" max="33" width="9.1796875" style="31" customWidth="1"/>
    <col min="34" max="34" width="10.1796875" style="31" customWidth="1"/>
    <col min="35" max="35" width="11" style="31" customWidth="1"/>
    <col min="36" max="36" width="10.26953125" style="31" customWidth="1"/>
    <col min="37" max="37" width="9.1796875" style="31" customWidth="1"/>
    <col min="38" max="38" width="11.08984375" style="31" customWidth="1"/>
    <col min="39" max="39" width="10.1796875" style="18" customWidth="1"/>
    <col min="40" max="40" width="10.1796875" style="32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02" t="s">
        <v>94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5" t="s">
        <v>9</v>
      </c>
      <c r="B3" s="3" t="s">
        <v>10</v>
      </c>
      <c r="C3" s="3"/>
      <c r="D3" s="49" t="s">
        <v>32</v>
      </c>
      <c r="E3" s="140">
        <v>26676.82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5"/>
      <c r="B4" s="3"/>
      <c r="C4" s="3"/>
      <c r="D4" s="49" t="s">
        <v>148</v>
      </c>
      <c r="E4" s="142">
        <v>16254.34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5"/>
      <c r="B5" s="3"/>
      <c r="C5" s="3"/>
      <c r="D5" s="49" t="s">
        <v>95</v>
      </c>
      <c r="E5" s="127">
        <v>555.6</v>
      </c>
      <c r="F5" s="213"/>
      <c r="G5" s="213"/>
      <c r="H5" s="213"/>
      <c r="I5" s="213"/>
      <c r="J5" s="213"/>
      <c r="K5" s="213"/>
      <c r="L5" s="213"/>
      <c r="M5" s="213"/>
      <c r="N5" s="213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5"/>
      <c r="AE5" s="215"/>
      <c r="AF5" s="214"/>
      <c r="AG5" s="216"/>
      <c r="AH5" s="216"/>
      <c r="AI5" s="216"/>
      <c r="AJ5" s="216"/>
      <c r="AK5" s="216"/>
      <c r="AL5" s="216"/>
      <c r="AM5" s="218"/>
      <c r="AN5" s="217"/>
      <c r="AO5" s="217"/>
    </row>
    <row r="6" spans="1:41" ht="13.5" thickBot="1" x14ac:dyDescent="0.35">
      <c r="A6" s="35"/>
      <c r="B6" s="3"/>
      <c r="C6" s="3"/>
      <c r="D6" s="45" t="s">
        <v>11</v>
      </c>
      <c r="E6" s="59">
        <f>SUM(E3:E4)-E5</f>
        <v>42375.560000000005</v>
      </c>
      <c r="F6" s="213"/>
      <c r="G6" s="213"/>
      <c r="H6" s="213"/>
      <c r="I6" s="213"/>
      <c r="J6" s="213"/>
      <c r="K6" s="213"/>
      <c r="L6" s="213"/>
      <c r="M6" s="213"/>
      <c r="N6" s="213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5"/>
      <c r="AE6" s="215"/>
      <c r="AF6" s="214"/>
      <c r="AG6" s="216"/>
      <c r="AH6" s="216"/>
      <c r="AI6" s="216"/>
      <c r="AJ6" s="216"/>
      <c r="AK6" s="216"/>
      <c r="AL6" s="216"/>
      <c r="AM6" s="218"/>
      <c r="AN6" s="217"/>
      <c r="AO6" s="217"/>
    </row>
    <row r="7" spans="1:41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72" t="s">
        <v>54</v>
      </c>
      <c r="P7" s="72"/>
      <c r="Q7" s="72"/>
      <c r="R7" s="72"/>
      <c r="S7" s="72"/>
      <c r="T7" s="72" t="s">
        <v>55</v>
      </c>
      <c r="U7" s="72"/>
      <c r="V7" s="72" t="s">
        <v>56</v>
      </c>
      <c r="W7" s="72"/>
      <c r="X7" s="72"/>
      <c r="Y7" s="72"/>
      <c r="Z7" s="72"/>
      <c r="AA7" s="72" t="s">
        <v>57</v>
      </c>
      <c r="AB7" s="72"/>
      <c r="AC7" s="72"/>
      <c r="AD7" s="72" t="s">
        <v>58</v>
      </c>
      <c r="AE7" s="72"/>
      <c r="AF7" s="72" t="s">
        <v>59</v>
      </c>
      <c r="AG7" s="72" t="s">
        <v>60</v>
      </c>
      <c r="AH7" s="72"/>
      <c r="AI7" s="72"/>
      <c r="AJ7" s="72" t="s">
        <v>50</v>
      </c>
      <c r="AK7" s="72"/>
      <c r="AL7" s="72"/>
      <c r="AM7" s="72" t="s">
        <v>19</v>
      </c>
      <c r="AN7" s="72"/>
      <c r="AO7" s="72"/>
    </row>
    <row r="8" spans="1:41" s="20" customFormat="1" ht="113.5" customHeight="1" x14ac:dyDescent="0.25">
      <c r="A8" s="37" t="s">
        <v>12</v>
      </c>
      <c r="B8" s="19" t="s">
        <v>13</v>
      </c>
      <c r="C8" s="19" t="s">
        <v>144</v>
      </c>
      <c r="D8" s="55" t="s">
        <v>143</v>
      </c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72" t="s">
        <v>61</v>
      </c>
      <c r="P8" s="72" t="s">
        <v>96</v>
      </c>
      <c r="Q8" s="72" t="s">
        <v>62</v>
      </c>
      <c r="R8" s="72" t="s">
        <v>93</v>
      </c>
      <c r="S8" s="72" t="s">
        <v>49</v>
      </c>
      <c r="T8" s="72" t="s">
        <v>63</v>
      </c>
      <c r="U8" s="72" t="s">
        <v>18</v>
      </c>
      <c r="V8" s="72" t="s">
        <v>64</v>
      </c>
      <c r="W8" s="72" t="s">
        <v>154</v>
      </c>
      <c r="X8" s="72" t="s">
        <v>38</v>
      </c>
      <c r="Y8" s="72" t="s">
        <v>65</v>
      </c>
      <c r="Z8" s="72" t="s">
        <v>66</v>
      </c>
      <c r="AA8" s="72" t="s">
        <v>67</v>
      </c>
      <c r="AB8" s="72" t="s">
        <v>68</v>
      </c>
      <c r="AC8" s="72" t="s">
        <v>256</v>
      </c>
      <c r="AD8" s="72" t="s">
        <v>70</v>
      </c>
      <c r="AE8" s="72" t="s">
        <v>71</v>
      </c>
      <c r="AF8" s="72" t="s">
        <v>72</v>
      </c>
      <c r="AG8" s="72" t="s">
        <v>73</v>
      </c>
      <c r="AH8" s="72" t="s">
        <v>74</v>
      </c>
      <c r="AI8" s="72" t="s">
        <v>75</v>
      </c>
      <c r="AJ8" s="72" t="s">
        <v>76</v>
      </c>
      <c r="AK8" s="72" t="s">
        <v>77</v>
      </c>
      <c r="AL8" s="72" t="s">
        <v>165</v>
      </c>
      <c r="AM8" s="72" t="s">
        <v>19</v>
      </c>
      <c r="AN8" s="205" t="s">
        <v>90</v>
      </c>
      <c r="AO8" s="206" t="s">
        <v>91</v>
      </c>
    </row>
    <row r="9" spans="1:41" x14ac:dyDescent="0.3">
      <c r="A9" s="50">
        <v>45021</v>
      </c>
      <c r="B9" s="47" t="s">
        <v>51</v>
      </c>
      <c r="C9" s="49" t="s">
        <v>111</v>
      </c>
      <c r="D9" s="255" t="s">
        <v>147</v>
      </c>
      <c r="E9" s="193"/>
      <c r="F9" s="64">
        <v>73.069999999999993</v>
      </c>
      <c r="G9" s="67"/>
      <c r="H9" s="68">
        <v>73.069999999999993</v>
      </c>
      <c r="I9" s="68"/>
      <c r="J9" s="68"/>
      <c r="K9" s="68"/>
      <c r="L9" s="68"/>
      <c r="M9" s="68"/>
      <c r="N9" s="68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4"/>
      <c r="AL9" s="74"/>
      <c r="AM9" s="74"/>
      <c r="AN9" s="209"/>
      <c r="AO9" s="210"/>
    </row>
    <row r="10" spans="1:41" x14ac:dyDescent="0.3">
      <c r="A10" s="50">
        <v>45030</v>
      </c>
      <c r="B10" s="47" t="s">
        <v>1</v>
      </c>
      <c r="C10" s="49" t="s">
        <v>111</v>
      </c>
      <c r="D10" s="255" t="s">
        <v>147</v>
      </c>
      <c r="E10" s="193">
        <v>7488</v>
      </c>
      <c r="F10" s="64"/>
      <c r="G10" s="67">
        <v>7488</v>
      </c>
      <c r="H10" s="68"/>
      <c r="I10" s="68"/>
      <c r="J10" s="68"/>
      <c r="K10" s="68"/>
      <c r="L10" s="68"/>
      <c r="M10" s="68"/>
      <c r="N10" s="68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4"/>
      <c r="AL10" s="74"/>
      <c r="AM10" s="74"/>
      <c r="AN10" s="209"/>
      <c r="AO10" s="210"/>
    </row>
    <row r="11" spans="1:41" x14ac:dyDescent="0.3">
      <c r="A11" s="50">
        <v>45040</v>
      </c>
      <c r="B11" s="47" t="s">
        <v>137</v>
      </c>
      <c r="C11" s="49" t="s">
        <v>111</v>
      </c>
      <c r="D11" s="255" t="s">
        <v>147</v>
      </c>
      <c r="E11" s="193">
        <v>22</v>
      </c>
      <c r="F11" s="64"/>
      <c r="G11" s="67"/>
      <c r="H11" s="68"/>
      <c r="I11" s="68"/>
      <c r="J11" s="68"/>
      <c r="K11" s="68"/>
      <c r="L11" s="68"/>
      <c r="M11" s="68"/>
      <c r="N11" s="68">
        <v>22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4"/>
      <c r="AL11" s="74"/>
      <c r="AM11" s="74"/>
      <c r="AN11" s="209"/>
      <c r="AO11" s="210"/>
    </row>
    <row r="12" spans="1:41" x14ac:dyDescent="0.3">
      <c r="A12" s="50">
        <v>45041</v>
      </c>
      <c r="B12" s="47" t="s">
        <v>138</v>
      </c>
      <c r="C12" s="49" t="s">
        <v>111</v>
      </c>
      <c r="D12" s="255" t="s">
        <v>147</v>
      </c>
      <c r="E12" s="193">
        <v>520.19000000000005</v>
      </c>
      <c r="F12" s="64"/>
      <c r="G12" s="67"/>
      <c r="H12" s="68"/>
      <c r="I12" s="68"/>
      <c r="J12" s="68">
        <v>520.19000000000005</v>
      </c>
      <c r="K12" s="68"/>
      <c r="L12" s="68"/>
      <c r="M12" s="68"/>
      <c r="N12" s="68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4"/>
      <c r="AL12" s="74"/>
      <c r="AM12" s="74"/>
      <c r="AN12" s="209"/>
      <c r="AO12" s="210"/>
    </row>
    <row r="13" spans="1:41" x14ac:dyDescent="0.3">
      <c r="A13" s="50">
        <v>45033</v>
      </c>
      <c r="B13" s="47" t="s">
        <v>140</v>
      </c>
      <c r="C13" s="49" t="s">
        <v>111</v>
      </c>
      <c r="D13" s="56">
        <v>612</v>
      </c>
      <c r="E13" s="63">
        <v>6.01</v>
      </c>
      <c r="F13" s="64"/>
      <c r="G13" s="67"/>
      <c r="H13" s="68"/>
      <c r="I13" s="68"/>
      <c r="J13" s="68"/>
      <c r="K13" s="68"/>
      <c r="L13" s="68"/>
      <c r="M13" s="68"/>
      <c r="N13" s="68"/>
      <c r="O13" s="73"/>
      <c r="P13" s="73"/>
      <c r="Q13" s="73"/>
      <c r="R13" s="73">
        <v>6.01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4"/>
      <c r="AL13" s="74"/>
      <c r="AM13" s="74"/>
      <c r="AN13" s="209"/>
      <c r="AO13" s="210"/>
    </row>
    <row r="14" spans="1:41" x14ac:dyDescent="0.3">
      <c r="A14" s="50">
        <v>45033</v>
      </c>
      <c r="B14" s="47" t="s">
        <v>141</v>
      </c>
      <c r="C14" s="49">
        <v>3838</v>
      </c>
      <c r="D14" s="56">
        <v>613</v>
      </c>
      <c r="E14" s="63">
        <v>291.72000000000003</v>
      </c>
      <c r="F14" s="64"/>
      <c r="G14" s="67"/>
      <c r="H14" s="68"/>
      <c r="I14" s="68"/>
      <c r="J14" s="68"/>
      <c r="K14" s="68"/>
      <c r="L14" s="68"/>
      <c r="M14" s="68"/>
      <c r="N14" s="68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>
        <v>243.1</v>
      </c>
      <c r="AC14" s="73"/>
      <c r="AD14" s="73"/>
      <c r="AE14" s="73"/>
      <c r="AF14" s="73"/>
      <c r="AG14" s="73"/>
      <c r="AH14" s="73"/>
      <c r="AI14" s="73"/>
      <c r="AJ14" s="73"/>
      <c r="AK14" s="74"/>
      <c r="AL14" s="74"/>
      <c r="AM14" s="74">
        <v>48.62</v>
      </c>
      <c r="AN14" s="207"/>
      <c r="AO14" s="208"/>
    </row>
    <row r="15" spans="1:41" x14ac:dyDescent="0.3">
      <c r="A15" s="50">
        <v>45033</v>
      </c>
      <c r="B15" s="47" t="s">
        <v>142</v>
      </c>
      <c r="C15" s="49" t="s">
        <v>111</v>
      </c>
      <c r="D15" s="56">
        <v>614</v>
      </c>
      <c r="E15" s="63">
        <v>211.4</v>
      </c>
      <c r="F15" s="64"/>
      <c r="G15" s="67"/>
      <c r="H15" s="68"/>
      <c r="I15" s="68"/>
      <c r="J15" s="68"/>
      <c r="K15" s="68"/>
      <c r="L15" s="68"/>
      <c r="M15" s="68"/>
      <c r="N15" s="68"/>
      <c r="O15" s="73">
        <v>211.4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4"/>
      <c r="AL15" s="74"/>
      <c r="AM15" s="74"/>
      <c r="AN15" s="207"/>
      <c r="AO15" s="208"/>
    </row>
    <row r="16" spans="1:41" x14ac:dyDescent="0.3">
      <c r="A16" s="50">
        <v>45033</v>
      </c>
      <c r="B16" s="47" t="s">
        <v>112</v>
      </c>
      <c r="C16" s="49" t="s">
        <v>111</v>
      </c>
      <c r="D16" s="56">
        <v>615</v>
      </c>
      <c r="E16" s="63">
        <v>52.8</v>
      </c>
      <c r="F16" s="64"/>
      <c r="G16" s="67"/>
      <c r="H16" s="68"/>
      <c r="I16" s="68"/>
      <c r="J16" s="68"/>
      <c r="K16" s="68"/>
      <c r="L16" s="68"/>
      <c r="M16" s="68"/>
      <c r="N16" s="68"/>
      <c r="O16" s="73"/>
      <c r="P16" s="73">
        <v>52.8</v>
      </c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4"/>
      <c r="AL16" s="74"/>
      <c r="AM16" s="74"/>
      <c r="AN16" s="207"/>
      <c r="AO16" s="208"/>
    </row>
    <row r="17" spans="1:41" x14ac:dyDescent="0.3">
      <c r="A17" s="50">
        <v>45033</v>
      </c>
      <c r="B17" s="47" t="s">
        <v>84</v>
      </c>
      <c r="C17" s="49">
        <v>15664</v>
      </c>
      <c r="D17" s="56">
        <v>616</v>
      </c>
      <c r="E17" s="63">
        <v>231.56</v>
      </c>
      <c r="F17" s="64"/>
      <c r="G17" s="67"/>
      <c r="H17" s="68"/>
      <c r="I17" s="68"/>
      <c r="J17" s="68"/>
      <c r="K17" s="68"/>
      <c r="L17" s="68"/>
      <c r="M17" s="68"/>
      <c r="N17" s="68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>
        <v>192.96</v>
      </c>
      <c r="AB17" s="73"/>
      <c r="AC17" s="73"/>
      <c r="AD17" s="73"/>
      <c r="AE17" s="73"/>
      <c r="AF17" s="73"/>
      <c r="AG17" s="73"/>
      <c r="AH17" s="73"/>
      <c r="AI17" s="73"/>
      <c r="AJ17" s="73"/>
      <c r="AK17" s="74"/>
      <c r="AL17" s="74"/>
      <c r="AM17" s="74">
        <v>38.6</v>
      </c>
      <c r="AN17" s="207"/>
      <c r="AO17" s="208"/>
    </row>
    <row r="18" spans="1:41" x14ac:dyDescent="0.3">
      <c r="A18" s="50"/>
      <c r="B18" s="47" t="s">
        <v>179</v>
      </c>
      <c r="C18" s="49"/>
      <c r="D18" s="56">
        <v>617</v>
      </c>
      <c r="E18" s="63"/>
      <c r="F18" s="64"/>
      <c r="G18" s="67"/>
      <c r="H18" s="68"/>
      <c r="I18" s="68"/>
      <c r="J18" s="68"/>
      <c r="K18" s="68"/>
      <c r="L18" s="68"/>
      <c r="M18" s="68"/>
      <c r="N18" s="68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4"/>
      <c r="AL18" s="74"/>
      <c r="AM18" s="74"/>
      <c r="AN18" s="207"/>
      <c r="AO18" s="208"/>
    </row>
    <row r="19" spans="1:41" x14ac:dyDescent="0.3">
      <c r="A19" s="50">
        <v>45046</v>
      </c>
      <c r="B19" s="47" t="s">
        <v>146</v>
      </c>
      <c r="C19" s="49" t="s">
        <v>111</v>
      </c>
      <c r="D19" s="56">
        <v>618</v>
      </c>
      <c r="E19" s="63">
        <v>66</v>
      </c>
      <c r="F19" s="64"/>
      <c r="G19" s="67"/>
      <c r="H19" s="68"/>
      <c r="I19" s="68"/>
      <c r="J19" s="68"/>
      <c r="K19" s="68"/>
      <c r="L19" s="68"/>
      <c r="M19" s="68"/>
      <c r="N19" s="68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>
        <v>66</v>
      </c>
      <c r="AK19" s="74"/>
      <c r="AL19" s="74"/>
      <c r="AM19" s="74"/>
      <c r="AN19" s="207">
        <f>SUM(G9:N19)</f>
        <v>8103.26</v>
      </c>
      <c r="AO19" s="208">
        <f>SUM(O9:AM19)</f>
        <v>859.49</v>
      </c>
    </row>
    <row r="20" spans="1:41" x14ac:dyDescent="0.3">
      <c r="A20" s="50">
        <v>45056</v>
      </c>
      <c r="B20" s="47" t="s">
        <v>155</v>
      </c>
      <c r="C20" s="49" t="s">
        <v>111</v>
      </c>
      <c r="D20" s="56"/>
      <c r="E20" s="193">
        <v>200</v>
      </c>
      <c r="F20" s="64"/>
      <c r="G20" s="67"/>
      <c r="H20" s="68"/>
      <c r="I20" s="68"/>
      <c r="J20" s="68"/>
      <c r="K20" s="68"/>
      <c r="L20" s="68"/>
      <c r="M20" s="68">
        <v>200</v>
      </c>
      <c r="N20" s="68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74"/>
      <c r="AM20" s="74"/>
      <c r="AN20" s="207"/>
      <c r="AO20" s="208"/>
    </row>
    <row r="21" spans="1:41" x14ac:dyDescent="0.3">
      <c r="A21" s="50">
        <v>45062</v>
      </c>
      <c r="B21" s="47" t="s">
        <v>150</v>
      </c>
      <c r="C21" s="49" t="s">
        <v>111</v>
      </c>
      <c r="D21" s="56">
        <v>619</v>
      </c>
      <c r="E21" s="63">
        <v>591.04999999999995</v>
      </c>
      <c r="F21" s="64"/>
      <c r="G21" s="67"/>
      <c r="H21" s="68"/>
      <c r="I21" s="68"/>
      <c r="J21" s="68"/>
      <c r="K21" s="68"/>
      <c r="L21" s="68"/>
      <c r="M21" s="68"/>
      <c r="N21" s="68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4"/>
      <c r="AL21" s="73">
        <v>591.04999999999995</v>
      </c>
      <c r="AM21" s="74"/>
      <c r="AN21" s="209"/>
      <c r="AO21" s="210"/>
    </row>
    <row r="22" spans="1:41" x14ac:dyDescent="0.3">
      <c r="A22" s="50">
        <v>45062</v>
      </c>
      <c r="B22" s="47" t="s">
        <v>151</v>
      </c>
      <c r="C22" s="49" t="s">
        <v>111</v>
      </c>
      <c r="D22" s="56">
        <v>620</v>
      </c>
      <c r="E22" s="63">
        <v>385.17</v>
      </c>
      <c r="F22" s="64"/>
      <c r="G22" s="67"/>
      <c r="H22" s="68"/>
      <c r="I22" s="68"/>
      <c r="J22" s="68"/>
      <c r="K22" s="68"/>
      <c r="L22" s="68"/>
      <c r="M22" s="68"/>
      <c r="N22" s="68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4"/>
      <c r="AL22" s="73">
        <v>385.17</v>
      </c>
      <c r="AM22" s="74"/>
      <c r="AN22" s="209"/>
      <c r="AO22" s="210"/>
    </row>
    <row r="23" spans="1:41" x14ac:dyDescent="0.3">
      <c r="A23" s="50">
        <v>45062</v>
      </c>
      <c r="B23" s="47" t="s">
        <v>142</v>
      </c>
      <c r="C23" s="49" t="s">
        <v>111</v>
      </c>
      <c r="D23" s="56">
        <v>621</v>
      </c>
      <c r="E23" s="63">
        <v>211.4</v>
      </c>
      <c r="F23" s="64"/>
      <c r="G23" s="67"/>
      <c r="H23" s="68"/>
      <c r="I23" s="68"/>
      <c r="J23" s="68"/>
      <c r="K23" s="68"/>
      <c r="L23" s="68"/>
      <c r="M23" s="68"/>
      <c r="N23" s="68"/>
      <c r="O23" s="73">
        <v>211.4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4"/>
      <c r="AL23" s="74"/>
      <c r="AM23" s="74"/>
      <c r="AN23" s="207"/>
      <c r="AO23" s="208"/>
    </row>
    <row r="24" spans="1:41" x14ac:dyDescent="0.3">
      <c r="A24" s="50">
        <v>45062</v>
      </c>
      <c r="B24" s="47" t="s">
        <v>112</v>
      </c>
      <c r="C24" s="49" t="s">
        <v>111</v>
      </c>
      <c r="D24" s="56">
        <v>622</v>
      </c>
      <c r="E24" s="63">
        <v>52.8</v>
      </c>
      <c r="F24" s="64"/>
      <c r="G24" s="67"/>
      <c r="H24" s="68"/>
      <c r="I24" s="68"/>
      <c r="J24" s="68"/>
      <c r="K24" s="68"/>
      <c r="L24" s="68"/>
      <c r="M24" s="68"/>
      <c r="N24" s="68"/>
      <c r="O24" s="73"/>
      <c r="P24" s="73">
        <v>52.8</v>
      </c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4"/>
      <c r="AL24" s="74"/>
      <c r="AM24" s="74"/>
      <c r="AN24" s="207"/>
      <c r="AO24" s="208"/>
    </row>
    <row r="25" spans="1:41" x14ac:dyDescent="0.3">
      <c r="A25" s="50">
        <v>45063</v>
      </c>
      <c r="B25" s="47" t="s">
        <v>152</v>
      </c>
      <c r="C25" s="49" t="s">
        <v>111</v>
      </c>
      <c r="D25" s="56">
        <v>623</v>
      </c>
      <c r="E25" s="193">
        <v>21</v>
      </c>
      <c r="F25" s="64"/>
      <c r="G25" s="67"/>
      <c r="H25" s="68"/>
      <c r="I25" s="68"/>
      <c r="J25" s="68"/>
      <c r="K25" s="68"/>
      <c r="L25" s="68"/>
      <c r="M25" s="68"/>
      <c r="N25" s="68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4"/>
      <c r="AL25" s="73">
        <v>21</v>
      </c>
      <c r="AM25" s="74"/>
      <c r="AN25" s="207"/>
      <c r="AO25" s="208"/>
    </row>
    <row r="26" spans="1:41" x14ac:dyDescent="0.3">
      <c r="A26" s="50">
        <v>45063</v>
      </c>
      <c r="B26" s="47" t="s">
        <v>153</v>
      </c>
      <c r="C26" s="49" t="s">
        <v>111</v>
      </c>
      <c r="D26" s="56">
        <v>624</v>
      </c>
      <c r="E26" s="193">
        <v>900</v>
      </c>
      <c r="F26" s="64"/>
      <c r="G26" s="67"/>
      <c r="H26" s="68"/>
      <c r="I26" s="68"/>
      <c r="J26" s="68"/>
      <c r="K26" s="68"/>
      <c r="L26" s="68"/>
      <c r="M26" s="68"/>
      <c r="N26" s="68"/>
      <c r="O26" s="73"/>
      <c r="P26" s="73"/>
      <c r="Q26" s="73"/>
      <c r="R26" s="73"/>
      <c r="S26" s="73"/>
      <c r="T26" s="73"/>
      <c r="U26" s="73"/>
      <c r="V26" s="73"/>
      <c r="W26" s="73">
        <v>900</v>
      </c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4"/>
      <c r="AL26" s="74"/>
      <c r="AM26" s="74"/>
      <c r="AN26" s="207">
        <f>SUM(G20:N26)</f>
        <v>200</v>
      </c>
      <c r="AO26" s="208">
        <f>SUM(O20:AM26)</f>
        <v>2161.42</v>
      </c>
    </row>
    <row r="27" spans="1:41" x14ac:dyDescent="0.3">
      <c r="A27" s="50">
        <v>45078</v>
      </c>
      <c r="B27" s="47" t="s">
        <v>168</v>
      </c>
      <c r="C27" s="49" t="s">
        <v>111</v>
      </c>
      <c r="D27" s="56" t="s">
        <v>147</v>
      </c>
      <c r="E27" s="193">
        <v>90</v>
      </c>
      <c r="F27" s="64"/>
      <c r="G27" s="67"/>
      <c r="H27" s="68"/>
      <c r="I27" s="68"/>
      <c r="J27" s="68"/>
      <c r="K27" s="68"/>
      <c r="L27" s="68"/>
      <c r="M27" s="68"/>
      <c r="N27" s="68">
        <v>90</v>
      </c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4"/>
      <c r="AL27" s="74"/>
      <c r="AM27" s="74"/>
      <c r="AN27" s="207"/>
      <c r="AO27" s="208"/>
    </row>
    <row r="28" spans="1:41" x14ac:dyDescent="0.3">
      <c r="A28" s="50">
        <v>45078</v>
      </c>
      <c r="B28" s="47" t="s">
        <v>169</v>
      </c>
      <c r="C28" s="49" t="s">
        <v>111</v>
      </c>
      <c r="D28" s="56" t="s">
        <v>147</v>
      </c>
      <c r="E28" s="193">
        <v>1660.83</v>
      </c>
      <c r="F28" s="64"/>
      <c r="G28" s="67"/>
      <c r="H28" s="68"/>
      <c r="I28" s="68"/>
      <c r="J28" s="68"/>
      <c r="K28" s="68"/>
      <c r="L28" s="68"/>
      <c r="M28" s="68"/>
      <c r="N28" s="68">
        <v>1660.83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/>
      <c r="AL28" s="74"/>
      <c r="AM28" s="74"/>
      <c r="AN28" s="207"/>
      <c r="AO28" s="208"/>
    </row>
    <row r="29" spans="1:41" x14ac:dyDescent="0.3">
      <c r="A29" s="50">
        <v>45078</v>
      </c>
      <c r="B29" s="47" t="s">
        <v>167</v>
      </c>
      <c r="C29" s="49" t="s">
        <v>111</v>
      </c>
      <c r="D29" s="56" t="s">
        <v>147</v>
      </c>
      <c r="E29" s="193">
        <v>22.5</v>
      </c>
      <c r="F29" s="64"/>
      <c r="G29" s="67"/>
      <c r="H29" s="68"/>
      <c r="I29" s="68"/>
      <c r="J29" s="68"/>
      <c r="K29" s="68"/>
      <c r="L29" s="68"/>
      <c r="M29" s="68"/>
      <c r="N29" s="68">
        <v>22.5</v>
      </c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74"/>
      <c r="AM29" s="74"/>
      <c r="AN29" s="207"/>
      <c r="AO29" s="208"/>
    </row>
    <row r="30" spans="1:41" x14ac:dyDescent="0.3">
      <c r="A30" s="50">
        <v>45086</v>
      </c>
      <c r="B30" s="47" t="s">
        <v>166</v>
      </c>
      <c r="C30" s="49"/>
      <c r="D30" s="56" t="s">
        <v>147</v>
      </c>
      <c r="E30" s="63">
        <v>3840</v>
      </c>
      <c r="F30" s="64"/>
      <c r="G30" s="67"/>
      <c r="H30" s="68"/>
      <c r="I30" s="68"/>
      <c r="J30" s="68"/>
      <c r="K30" s="68"/>
      <c r="L30" s="68"/>
      <c r="M30" s="68"/>
      <c r="N30" s="68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4"/>
      <c r="AL30" s="74">
        <v>3200</v>
      </c>
      <c r="AM30" s="74">
        <v>640</v>
      </c>
      <c r="AN30" s="207"/>
      <c r="AO30" s="208"/>
    </row>
    <row r="31" spans="1:41" x14ac:dyDescent="0.3">
      <c r="A31" s="50">
        <v>45106</v>
      </c>
      <c r="B31" s="47" t="s">
        <v>158</v>
      </c>
      <c r="C31" s="49" t="s">
        <v>111</v>
      </c>
      <c r="D31" s="56" t="s">
        <v>147</v>
      </c>
      <c r="E31" s="63">
        <v>25.2</v>
      </c>
      <c r="F31" s="64"/>
      <c r="G31" s="67"/>
      <c r="H31" s="68"/>
      <c r="I31" s="68"/>
      <c r="J31" s="68"/>
      <c r="K31" s="68"/>
      <c r="L31" s="68"/>
      <c r="M31" s="68"/>
      <c r="N31" s="68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4"/>
      <c r="AL31" s="74">
        <v>25.2</v>
      </c>
      <c r="AM31" s="74"/>
      <c r="AN31" s="207"/>
      <c r="AO31" s="208"/>
    </row>
    <row r="32" spans="1:41" x14ac:dyDescent="0.3">
      <c r="A32" s="50">
        <v>45106</v>
      </c>
      <c r="B32" s="47" t="s">
        <v>159</v>
      </c>
      <c r="C32" s="49" t="s">
        <v>111</v>
      </c>
      <c r="D32" s="56" t="s">
        <v>147</v>
      </c>
      <c r="E32" s="63">
        <v>27.83</v>
      </c>
      <c r="F32" s="64"/>
      <c r="G32" s="67"/>
      <c r="H32" s="68"/>
      <c r="I32" s="68"/>
      <c r="J32" s="68"/>
      <c r="K32" s="68"/>
      <c r="L32" s="68"/>
      <c r="M32" s="68"/>
      <c r="N32" s="68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4"/>
      <c r="AL32" s="74">
        <v>27.83</v>
      </c>
      <c r="AM32" s="74"/>
      <c r="AN32" s="207"/>
      <c r="AO32" s="208"/>
    </row>
    <row r="33" spans="1:41" x14ac:dyDescent="0.3">
      <c r="A33" s="50">
        <v>45106</v>
      </c>
      <c r="B33" s="47" t="s">
        <v>160</v>
      </c>
      <c r="C33" s="49" t="s">
        <v>171</v>
      </c>
      <c r="D33" s="56" t="s">
        <v>147</v>
      </c>
      <c r="E33" s="63">
        <v>99</v>
      </c>
      <c r="F33" s="64"/>
      <c r="G33" s="67"/>
      <c r="H33" s="68"/>
      <c r="I33" s="68"/>
      <c r="J33" s="68"/>
      <c r="K33" s="68"/>
      <c r="L33" s="68"/>
      <c r="M33" s="68"/>
      <c r="N33" s="68"/>
      <c r="O33" s="73"/>
      <c r="P33" s="73"/>
      <c r="Q33" s="73"/>
      <c r="R33" s="73"/>
      <c r="S33" s="73"/>
      <c r="T33" s="73"/>
      <c r="U33" s="73"/>
      <c r="V33" s="73">
        <v>99</v>
      </c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4"/>
      <c r="AL33" s="74"/>
      <c r="AM33" s="74"/>
      <c r="AN33" s="207"/>
      <c r="AO33" s="208"/>
    </row>
    <row r="34" spans="1:41" x14ac:dyDescent="0.3">
      <c r="A34" s="50">
        <v>45106</v>
      </c>
      <c r="B34" s="47" t="s">
        <v>161</v>
      </c>
      <c r="C34" s="49" t="s">
        <v>111</v>
      </c>
      <c r="D34" s="56" t="s">
        <v>147</v>
      </c>
      <c r="E34" s="63">
        <v>400</v>
      </c>
      <c r="F34" s="64"/>
      <c r="G34" s="67"/>
      <c r="H34" s="68"/>
      <c r="I34" s="68"/>
      <c r="J34" s="68"/>
      <c r="K34" s="68"/>
      <c r="L34" s="68"/>
      <c r="M34" s="68"/>
      <c r="N34" s="68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>
        <v>400</v>
      </c>
      <c r="AB34" s="73"/>
      <c r="AC34" s="73"/>
      <c r="AD34" s="73"/>
      <c r="AE34" s="73"/>
      <c r="AF34" s="73"/>
      <c r="AG34" s="73"/>
      <c r="AH34" s="73"/>
      <c r="AI34" s="73"/>
      <c r="AJ34" s="73"/>
      <c r="AK34" s="74"/>
      <c r="AL34" s="74"/>
      <c r="AM34" s="74"/>
      <c r="AN34" s="209"/>
      <c r="AO34" s="210"/>
    </row>
    <row r="35" spans="1:41" x14ac:dyDescent="0.3">
      <c r="A35" s="50">
        <v>45106</v>
      </c>
      <c r="B35" s="47" t="s">
        <v>162</v>
      </c>
      <c r="C35" s="49">
        <v>2961</v>
      </c>
      <c r="D35" s="56" t="s">
        <v>147</v>
      </c>
      <c r="E35" s="63">
        <v>408</v>
      </c>
      <c r="F35" s="64"/>
      <c r="G35" s="67"/>
      <c r="H35" s="68"/>
      <c r="I35" s="68"/>
      <c r="J35" s="68"/>
      <c r="K35" s="68"/>
      <c r="L35" s="68"/>
      <c r="M35" s="68"/>
      <c r="N35" s="68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>
        <v>340</v>
      </c>
      <c r="AB35" s="73"/>
      <c r="AC35" s="73"/>
      <c r="AD35" s="73"/>
      <c r="AE35" s="73"/>
      <c r="AF35" s="73"/>
      <c r="AG35" s="73"/>
      <c r="AH35" s="73"/>
      <c r="AI35" s="73"/>
      <c r="AJ35" s="73"/>
      <c r="AK35" s="74"/>
      <c r="AL35" s="74"/>
      <c r="AM35" s="74">
        <v>68</v>
      </c>
      <c r="AN35" s="207"/>
      <c r="AO35" s="207"/>
    </row>
    <row r="36" spans="1:41" x14ac:dyDescent="0.3">
      <c r="A36" s="50">
        <v>45106</v>
      </c>
      <c r="B36" s="47" t="s">
        <v>163</v>
      </c>
      <c r="C36" s="49">
        <v>113223149</v>
      </c>
      <c r="D36" s="56" t="s">
        <v>147</v>
      </c>
      <c r="E36" s="63">
        <v>635.6</v>
      </c>
      <c r="F36" s="64"/>
      <c r="G36" s="67"/>
      <c r="H36" s="68"/>
      <c r="I36" s="68"/>
      <c r="J36" s="68"/>
      <c r="K36" s="68"/>
      <c r="L36" s="68"/>
      <c r="M36" s="68"/>
      <c r="N36" s="68"/>
      <c r="O36" s="73"/>
      <c r="P36" s="73"/>
      <c r="Q36" s="73"/>
      <c r="R36" s="73"/>
      <c r="S36" s="73"/>
      <c r="T36" s="73"/>
      <c r="U36" s="73">
        <v>635.6</v>
      </c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4"/>
      <c r="AL36" s="74"/>
      <c r="AM36" s="74"/>
      <c r="AN36" s="207"/>
      <c r="AO36" s="207"/>
    </row>
    <row r="37" spans="1:41" x14ac:dyDescent="0.3">
      <c r="A37" s="50">
        <v>45106</v>
      </c>
      <c r="B37" s="47" t="s">
        <v>84</v>
      </c>
      <c r="C37" s="49" t="s">
        <v>172</v>
      </c>
      <c r="D37" s="56" t="s">
        <v>147</v>
      </c>
      <c r="E37" s="63">
        <v>697.25</v>
      </c>
      <c r="F37" s="64"/>
      <c r="G37" s="67"/>
      <c r="H37" s="68"/>
      <c r="I37" s="68"/>
      <c r="J37" s="68"/>
      <c r="K37" s="68"/>
      <c r="L37" s="68"/>
      <c r="M37" s="68"/>
      <c r="N37" s="68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>
        <v>580.04</v>
      </c>
      <c r="AB37" s="73"/>
      <c r="AC37" s="73"/>
      <c r="AD37" s="73"/>
      <c r="AE37" s="73"/>
      <c r="AF37" s="73"/>
      <c r="AG37" s="73"/>
      <c r="AH37" s="73"/>
      <c r="AI37" s="73"/>
      <c r="AJ37" s="73"/>
      <c r="AK37" s="74"/>
      <c r="AL37" s="74"/>
      <c r="AM37" s="74">
        <v>117.21</v>
      </c>
      <c r="AN37" s="207"/>
      <c r="AO37" s="207"/>
    </row>
    <row r="38" spans="1:41" x14ac:dyDescent="0.3">
      <c r="A38" s="50">
        <v>45107</v>
      </c>
      <c r="B38" s="47" t="s">
        <v>112</v>
      </c>
      <c r="C38" s="49" t="s">
        <v>111</v>
      </c>
      <c r="D38" s="56" t="s">
        <v>147</v>
      </c>
      <c r="E38" s="63">
        <v>52.8</v>
      </c>
      <c r="F38" s="64"/>
      <c r="G38" s="67"/>
      <c r="H38" s="68"/>
      <c r="I38" s="68"/>
      <c r="J38" s="68"/>
      <c r="K38" s="68"/>
      <c r="L38" s="68"/>
      <c r="M38" s="68"/>
      <c r="N38" s="68"/>
      <c r="O38" s="73"/>
      <c r="P38" s="73">
        <v>52.8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4"/>
      <c r="AL38" s="74"/>
      <c r="AM38" s="74"/>
      <c r="AN38" s="207"/>
      <c r="AO38" s="207"/>
    </row>
    <row r="39" spans="1:41" x14ac:dyDescent="0.3">
      <c r="A39" s="50">
        <v>45107</v>
      </c>
      <c r="B39" s="47" t="s">
        <v>142</v>
      </c>
      <c r="C39" s="49" t="s">
        <v>111</v>
      </c>
      <c r="D39" s="56" t="s">
        <v>147</v>
      </c>
      <c r="E39" s="63">
        <v>211.4</v>
      </c>
      <c r="F39" s="64"/>
      <c r="G39" s="67"/>
      <c r="H39" s="68"/>
      <c r="I39" s="68"/>
      <c r="J39" s="68"/>
      <c r="K39" s="68"/>
      <c r="L39" s="68"/>
      <c r="M39" s="68"/>
      <c r="N39" s="68"/>
      <c r="O39" s="73">
        <v>211.4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4"/>
      <c r="AL39" s="74"/>
      <c r="AM39" s="74"/>
      <c r="AN39" s="207"/>
      <c r="AO39" s="207"/>
    </row>
    <row r="40" spans="1:41" x14ac:dyDescent="0.3">
      <c r="A40" s="50">
        <v>45107</v>
      </c>
      <c r="B40" s="47" t="s">
        <v>164</v>
      </c>
      <c r="C40" s="49" t="s">
        <v>173</v>
      </c>
      <c r="D40" s="56" t="s">
        <v>147</v>
      </c>
      <c r="E40" s="63">
        <v>156</v>
      </c>
      <c r="F40" s="64"/>
      <c r="G40" s="67"/>
      <c r="H40" s="68"/>
      <c r="I40" s="68"/>
      <c r="J40" s="68"/>
      <c r="K40" s="68"/>
      <c r="L40" s="68"/>
      <c r="M40" s="68"/>
      <c r="N40" s="68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>
        <v>130</v>
      </c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4"/>
      <c r="AL40" s="74"/>
      <c r="AM40" s="74">
        <v>26</v>
      </c>
      <c r="AN40" s="207">
        <f>SUM(G27:N40)</f>
        <v>1773.33</v>
      </c>
      <c r="AO40" s="208">
        <f>SUM(O27:AM40)</f>
        <v>6553.08</v>
      </c>
    </row>
    <row r="41" spans="1:41" x14ac:dyDescent="0.3">
      <c r="A41" s="50">
        <v>45125</v>
      </c>
      <c r="B41" s="47" t="s">
        <v>176</v>
      </c>
      <c r="C41" s="49">
        <v>230152</v>
      </c>
      <c r="D41" s="56" t="s">
        <v>147</v>
      </c>
      <c r="E41" s="63">
        <v>1758.6</v>
      </c>
      <c r="F41" s="64"/>
      <c r="G41" s="67"/>
      <c r="H41" s="68"/>
      <c r="I41" s="68"/>
      <c r="J41" s="68"/>
      <c r="K41" s="68"/>
      <c r="L41" s="68"/>
      <c r="M41" s="68"/>
      <c r="N41" s="68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>
        <v>1465.5</v>
      </c>
      <c r="AK41" s="74"/>
      <c r="AL41" s="74"/>
      <c r="AM41" s="74">
        <v>293.10000000000002</v>
      </c>
      <c r="AN41" s="207"/>
      <c r="AO41" s="208"/>
    </row>
    <row r="42" spans="1:41" x14ac:dyDescent="0.3">
      <c r="A42" s="50">
        <v>45125</v>
      </c>
      <c r="B42" s="47" t="s">
        <v>177</v>
      </c>
      <c r="C42" s="49" t="s">
        <v>111</v>
      </c>
      <c r="D42" s="56" t="s">
        <v>147</v>
      </c>
      <c r="E42" s="63">
        <v>26</v>
      </c>
      <c r="F42" s="64"/>
      <c r="G42" s="67"/>
      <c r="H42" s="68"/>
      <c r="I42" s="68"/>
      <c r="J42" s="68"/>
      <c r="K42" s="68"/>
      <c r="L42" s="68"/>
      <c r="M42" s="68"/>
      <c r="N42" s="68"/>
      <c r="O42" s="73"/>
      <c r="P42" s="73"/>
      <c r="Q42" s="73"/>
      <c r="R42" s="73">
        <v>26</v>
      </c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  <c r="AL42" s="74"/>
      <c r="AM42" s="74"/>
      <c r="AN42" s="40"/>
      <c r="AO42" s="40"/>
    </row>
    <row r="43" spans="1:41" x14ac:dyDescent="0.3">
      <c r="A43" s="50">
        <v>45125</v>
      </c>
      <c r="B43" s="47" t="s">
        <v>178</v>
      </c>
      <c r="C43" s="49">
        <v>318311</v>
      </c>
      <c r="D43" s="56" t="s">
        <v>147</v>
      </c>
      <c r="E43" s="63">
        <v>48</v>
      </c>
      <c r="F43" s="64"/>
      <c r="G43" s="67"/>
      <c r="H43" s="68"/>
      <c r="I43" s="68"/>
      <c r="J43" s="68"/>
      <c r="K43" s="68"/>
      <c r="L43" s="68"/>
      <c r="M43" s="68"/>
      <c r="N43" s="68"/>
      <c r="O43" s="73"/>
      <c r="P43" s="73"/>
      <c r="Q43" s="73"/>
      <c r="R43" s="73"/>
      <c r="S43" s="73"/>
      <c r="T43" s="73"/>
      <c r="U43" s="73"/>
      <c r="V43" s="73">
        <v>40</v>
      </c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4"/>
      <c r="AL43" s="74"/>
      <c r="AM43" s="74">
        <v>8</v>
      </c>
      <c r="AN43" s="40"/>
      <c r="AO43" s="40"/>
    </row>
    <row r="44" spans="1:41" x14ac:dyDescent="0.3">
      <c r="A44" s="50">
        <v>45125</v>
      </c>
      <c r="B44" s="47" t="s">
        <v>142</v>
      </c>
      <c r="C44" s="49" t="s">
        <v>111</v>
      </c>
      <c r="D44" s="56" t="s">
        <v>147</v>
      </c>
      <c r="E44" s="63">
        <v>211.4</v>
      </c>
      <c r="F44" s="64"/>
      <c r="G44" s="67"/>
      <c r="H44" s="68"/>
      <c r="I44" s="68"/>
      <c r="J44" s="68"/>
      <c r="K44" s="68"/>
      <c r="L44" s="68"/>
      <c r="M44" s="68"/>
      <c r="N44" s="68"/>
      <c r="O44" s="73">
        <v>211.4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4"/>
      <c r="AL44" s="74"/>
      <c r="AM44" s="74"/>
      <c r="AN44" s="209"/>
      <c r="AO44" s="210"/>
    </row>
    <row r="45" spans="1:41" x14ac:dyDescent="0.3">
      <c r="A45" s="50">
        <v>45125</v>
      </c>
      <c r="B45" s="47" t="s">
        <v>112</v>
      </c>
      <c r="C45" s="49" t="s">
        <v>111</v>
      </c>
      <c r="D45" s="56" t="s">
        <v>147</v>
      </c>
      <c r="E45" s="63">
        <v>52.8</v>
      </c>
      <c r="F45" s="64"/>
      <c r="G45" s="67"/>
      <c r="H45" s="68"/>
      <c r="I45" s="68"/>
      <c r="J45" s="68"/>
      <c r="K45" s="68"/>
      <c r="L45" s="68"/>
      <c r="M45" s="68"/>
      <c r="N45" s="68"/>
      <c r="O45" s="73"/>
      <c r="P45" s="73">
        <v>52.8</v>
      </c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4"/>
      <c r="AL45" s="74"/>
      <c r="AM45" s="74"/>
      <c r="AN45" s="209"/>
      <c r="AO45" s="212"/>
    </row>
    <row r="46" spans="1:41" x14ac:dyDescent="0.3">
      <c r="A46" s="50">
        <v>45125</v>
      </c>
      <c r="B46" s="47" t="s">
        <v>145</v>
      </c>
      <c r="C46" s="49" t="s">
        <v>149</v>
      </c>
      <c r="D46" s="56" t="s">
        <v>147</v>
      </c>
      <c r="E46" s="63">
        <v>50</v>
      </c>
      <c r="F46" s="64"/>
      <c r="G46" s="67"/>
      <c r="H46" s="68"/>
      <c r="I46" s="68"/>
      <c r="J46" s="68"/>
      <c r="K46" s="68"/>
      <c r="L46" s="68"/>
      <c r="M46" s="68"/>
      <c r="N46" s="68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>
        <v>50</v>
      </c>
      <c r="AK46" s="74"/>
      <c r="AL46" s="74"/>
      <c r="AM46" s="74"/>
      <c r="AN46" s="207"/>
      <c r="AO46" s="208"/>
    </row>
    <row r="47" spans="1:41" x14ac:dyDescent="0.3">
      <c r="A47" s="50">
        <v>45125</v>
      </c>
      <c r="B47" s="47" t="s">
        <v>84</v>
      </c>
      <c r="C47" s="49">
        <v>15972</v>
      </c>
      <c r="D47" s="56" t="s">
        <v>147</v>
      </c>
      <c r="E47" s="63">
        <v>464.83</v>
      </c>
      <c r="F47" s="64"/>
      <c r="G47" s="67"/>
      <c r="H47" s="68"/>
      <c r="I47" s="68"/>
      <c r="J47" s="68"/>
      <c r="K47" s="68"/>
      <c r="L47" s="68"/>
      <c r="M47" s="68"/>
      <c r="N47" s="68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>
        <v>387.36</v>
      </c>
      <c r="AB47" s="73"/>
      <c r="AC47" s="73"/>
      <c r="AD47" s="73"/>
      <c r="AE47" s="73"/>
      <c r="AF47" s="73"/>
      <c r="AG47" s="73"/>
      <c r="AH47" s="73"/>
      <c r="AI47" s="73"/>
      <c r="AJ47" s="73"/>
      <c r="AK47" s="74"/>
      <c r="AL47" s="74"/>
      <c r="AM47" s="74">
        <v>77.47</v>
      </c>
      <c r="AN47" s="207">
        <f>SUM(G41:N47)</f>
        <v>0</v>
      </c>
      <c r="AO47" s="208">
        <f>SUM(O41:AM47)</f>
        <v>2611.63</v>
      </c>
    </row>
    <row r="48" spans="1:41" x14ac:dyDescent="0.3">
      <c r="A48" s="50">
        <v>45146</v>
      </c>
      <c r="B48" s="47" t="s">
        <v>180</v>
      </c>
      <c r="C48" s="49"/>
      <c r="D48" s="56"/>
      <c r="E48" s="193">
        <v>15</v>
      </c>
      <c r="F48" s="64"/>
      <c r="G48" s="67"/>
      <c r="H48" s="68"/>
      <c r="I48" s="68"/>
      <c r="J48" s="68"/>
      <c r="K48" s="68"/>
      <c r="L48" s="68"/>
      <c r="M48" s="68"/>
      <c r="N48" s="68">
        <v>15</v>
      </c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4"/>
      <c r="AL48" s="74"/>
      <c r="AM48" s="74"/>
      <c r="AN48" s="207"/>
      <c r="AO48" s="208"/>
    </row>
    <row r="49" spans="1:41" x14ac:dyDescent="0.3">
      <c r="A49" s="50">
        <v>45146</v>
      </c>
      <c r="B49" s="47" t="s">
        <v>167</v>
      </c>
      <c r="C49" s="49"/>
      <c r="D49" s="56"/>
      <c r="E49" s="193">
        <v>7.5</v>
      </c>
      <c r="F49" s="64"/>
      <c r="G49" s="67"/>
      <c r="H49" s="68"/>
      <c r="I49" s="68"/>
      <c r="J49" s="68"/>
      <c r="K49" s="68"/>
      <c r="L49" s="68"/>
      <c r="M49" s="68"/>
      <c r="N49" s="68">
        <v>7.5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4"/>
      <c r="AL49" s="74"/>
      <c r="AM49" s="74"/>
      <c r="AN49" s="40"/>
      <c r="AO49" s="40"/>
    </row>
    <row r="50" spans="1:41" x14ac:dyDescent="0.3">
      <c r="A50" s="50">
        <v>45152</v>
      </c>
      <c r="B50" s="47" t="s">
        <v>184</v>
      </c>
      <c r="C50" s="49"/>
      <c r="D50" s="56"/>
      <c r="E50" s="193">
        <v>7.5</v>
      </c>
      <c r="F50" s="64"/>
      <c r="G50" s="67"/>
      <c r="H50" s="68"/>
      <c r="I50" s="68"/>
      <c r="J50" s="68"/>
      <c r="K50" s="68"/>
      <c r="L50" s="68"/>
      <c r="M50" s="68"/>
      <c r="N50" s="68">
        <v>7.5</v>
      </c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4"/>
      <c r="AL50" s="74"/>
      <c r="AM50" s="74"/>
      <c r="AN50" s="209"/>
      <c r="AO50" s="210"/>
    </row>
    <row r="51" spans="1:41" x14ac:dyDescent="0.3">
      <c r="A51" s="50">
        <v>45154</v>
      </c>
      <c r="B51" s="47" t="s">
        <v>185</v>
      </c>
      <c r="C51" s="49"/>
      <c r="D51" s="56"/>
      <c r="E51" s="193">
        <v>222</v>
      </c>
      <c r="F51" s="64"/>
      <c r="G51" s="67"/>
      <c r="H51" s="68"/>
      <c r="I51" s="68"/>
      <c r="J51" s="68"/>
      <c r="K51" s="68"/>
      <c r="L51" s="68"/>
      <c r="M51" s="68">
        <v>222</v>
      </c>
      <c r="N51" s="68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4"/>
      <c r="AL51" s="74"/>
      <c r="AM51" s="74"/>
      <c r="AN51" s="207"/>
      <c r="AO51" s="208"/>
    </row>
    <row r="52" spans="1:41" x14ac:dyDescent="0.3">
      <c r="A52" s="50">
        <v>45153</v>
      </c>
      <c r="B52" s="47" t="s">
        <v>186</v>
      </c>
      <c r="C52" s="49"/>
      <c r="D52" s="56" t="s">
        <v>147</v>
      </c>
      <c r="E52" s="63">
        <v>71.989999999999995</v>
      </c>
      <c r="F52" s="64"/>
      <c r="G52" s="67"/>
      <c r="H52" s="68"/>
      <c r="I52" s="68"/>
      <c r="J52" s="68"/>
      <c r="K52" s="68"/>
      <c r="L52" s="68"/>
      <c r="M52" s="68"/>
      <c r="N52" s="68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>
        <v>59.99</v>
      </c>
      <c r="AH52" s="73"/>
      <c r="AI52" s="73"/>
      <c r="AJ52" s="73"/>
      <c r="AK52" s="74"/>
      <c r="AL52" s="74"/>
      <c r="AM52" s="74">
        <v>12</v>
      </c>
      <c r="AN52" s="207"/>
      <c r="AO52" s="247"/>
    </row>
    <row r="53" spans="1:41" x14ac:dyDescent="0.3">
      <c r="A53" s="50">
        <v>45153</v>
      </c>
      <c r="B53" s="47" t="s">
        <v>187</v>
      </c>
      <c r="C53" s="49"/>
      <c r="D53" s="56" t="s">
        <v>147</v>
      </c>
      <c r="E53" s="63">
        <v>94.2</v>
      </c>
      <c r="F53" s="64"/>
      <c r="G53" s="67"/>
      <c r="H53" s="68"/>
      <c r="I53" s="68"/>
      <c r="J53" s="68"/>
      <c r="K53" s="68"/>
      <c r="L53" s="68"/>
      <c r="M53" s="68"/>
      <c r="N53" s="68"/>
      <c r="O53" s="73"/>
      <c r="P53" s="73"/>
      <c r="Q53" s="73"/>
      <c r="R53" s="73"/>
      <c r="S53" s="73"/>
      <c r="T53" s="73"/>
      <c r="U53" s="73"/>
      <c r="V53" s="73"/>
      <c r="W53" s="73"/>
      <c r="X53" s="73">
        <v>78.5</v>
      </c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4"/>
      <c r="AL53" s="74"/>
      <c r="AM53" s="74">
        <v>15.7</v>
      </c>
      <c r="AN53" s="209"/>
      <c r="AO53" s="212"/>
    </row>
    <row r="54" spans="1:41" x14ac:dyDescent="0.3">
      <c r="A54" s="50">
        <v>45153</v>
      </c>
      <c r="B54" s="47" t="s">
        <v>188</v>
      </c>
      <c r="C54" s="49"/>
      <c r="D54" s="56" t="s">
        <v>147</v>
      </c>
      <c r="E54" s="63">
        <v>1993</v>
      </c>
      <c r="F54" s="64"/>
      <c r="G54" s="67"/>
      <c r="H54" s="68"/>
      <c r="I54" s="68"/>
      <c r="J54" s="68"/>
      <c r="K54" s="68"/>
      <c r="L54" s="68"/>
      <c r="M54" s="68"/>
      <c r="N54" s="68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>
        <v>1660.83</v>
      </c>
      <c r="AK54" s="74"/>
      <c r="AL54" s="74"/>
      <c r="AM54" s="74">
        <v>332.17</v>
      </c>
      <c r="AN54" s="209"/>
      <c r="AO54" s="212"/>
    </row>
    <row r="55" spans="1:41" x14ac:dyDescent="0.3">
      <c r="A55" s="50">
        <v>45162</v>
      </c>
      <c r="B55" s="47" t="s">
        <v>189</v>
      </c>
      <c r="C55" s="49"/>
      <c r="D55" s="56" t="s">
        <v>147</v>
      </c>
      <c r="E55" s="63">
        <v>450</v>
      </c>
      <c r="F55" s="64"/>
      <c r="G55" s="67"/>
      <c r="H55" s="68"/>
      <c r="I55" s="68"/>
      <c r="J55" s="68"/>
      <c r="K55" s="68"/>
      <c r="L55" s="68"/>
      <c r="M55" s="68"/>
      <c r="N55" s="68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>
        <v>450</v>
      </c>
      <c r="AF55" s="73"/>
      <c r="AG55" s="73"/>
      <c r="AH55" s="73"/>
      <c r="AI55" s="73"/>
      <c r="AJ55" s="73"/>
      <c r="AK55" s="74"/>
      <c r="AL55" s="74"/>
      <c r="AM55" s="74"/>
      <c r="AN55" s="209"/>
      <c r="AO55" s="210"/>
    </row>
    <row r="56" spans="1:41" x14ac:dyDescent="0.3">
      <c r="A56" s="50">
        <v>45162</v>
      </c>
      <c r="B56" s="47" t="s">
        <v>142</v>
      </c>
      <c r="C56" s="49"/>
      <c r="D56" s="56" t="s">
        <v>147</v>
      </c>
      <c r="E56" s="63">
        <v>211.4</v>
      </c>
      <c r="F56" s="64"/>
      <c r="G56" s="67"/>
      <c r="H56" s="68"/>
      <c r="I56" s="68"/>
      <c r="J56" s="68"/>
      <c r="K56" s="68"/>
      <c r="L56" s="68"/>
      <c r="M56" s="68"/>
      <c r="N56" s="68"/>
      <c r="O56" s="73">
        <v>211.4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4"/>
      <c r="AL56" s="74"/>
      <c r="AM56" s="74"/>
      <c r="AN56" s="209"/>
      <c r="AO56" s="212"/>
    </row>
    <row r="57" spans="1:41" x14ac:dyDescent="0.3">
      <c r="A57" s="50">
        <v>45162</v>
      </c>
      <c r="B57" s="47" t="s">
        <v>112</v>
      </c>
      <c r="C57" s="49"/>
      <c r="D57" s="56" t="s">
        <v>147</v>
      </c>
      <c r="E57" s="63">
        <v>52.8</v>
      </c>
      <c r="F57" s="64"/>
      <c r="G57" s="67"/>
      <c r="H57" s="68"/>
      <c r="I57" s="68"/>
      <c r="J57" s="68"/>
      <c r="K57" s="68"/>
      <c r="L57" s="68"/>
      <c r="M57" s="68"/>
      <c r="N57" s="68"/>
      <c r="O57" s="73"/>
      <c r="P57" s="73">
        <v>52.8</v>
      </c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4"/>
      <c r="AL57" s="74"/>
      <c r="AM57" s="74"/>
      <c r="AN57" s="207">
        <f>SUM(G48:N57)</f>
        <v>252</v>
      </c>
      <c r="AO57" s="208">
        <f>SUM(O48:AM57)</f>
        <v>2873.3900000000003</v>
      </c>
    </row>
    <row r="58" spans="1:41" x14ac:dyDescent="0.3">
      <c r="A58" s="50">
        <v>45182</v>
      </c>
      <c r="B58" s="47" t="s">
        <v>190</v>
      </c>
      <c r="C58" s="49"/>
      <c r="D58" s="56" t="s">
        <v>147</v>
      </c>
      <c r="E58" s="193">
        <v>7488</v>
      </c>
      <c r="F58" s="64"/>
      <c r="G58" s="67">
        <v>7488</v>
      </c>
      <c r="H58" s="68"/>
      <c r="I58" s="68"/>
      <c r="J58" s="68"/>
      <c r="K58" s="68"/>
      <c r="L58" s="68"/>
      <c r="M58" s="68"/>
      <c r="N58" s="68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4"/>
      <c r="AL58" s="74"/>
      <c r="AM58" s="74"/>
      <c r="AN58" s="207"/>
      <c r="AO58" s="208"/>
    </row>
    <row r="59" spans="1:41" x14ac:dyDescent="0.3">
      <c r="A59" s="50">
        <v>45197</v>
      </c>
      <c r="B59" s="47" t="s">
        <v>191</v>
      </c>
      <c r="C59" s="49"/>
      <c r="D59" s="56" t="s">
        <v>147</v>
      </c>
      <c r="E59" s="193">
        <v>7.5</v>
      </c>
      <c r="F59" s="64"/>
      <c r="G59" s="67"/>
      <c r="H59" s="68"/>
      <c r="I59" s="68"/>
      <c r="J59" s="68"/>
      <c r="K59" s="68"/>
      <c r="L59" s="68"/>
      <c r="M59" s="68"/>
      <c r="N59" s="68">
        <v>7.5</v>
      </c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4"/>
      <c r="AL59" s="74"/>
      <c r="AM59" s="74"/>
      <c r="AN59" s="207"/>
      <c r="AO59" s="247"/>
    </row>
    <row r="60" spans="1:41" x14ac:dyDescent="0.3">
      <c r="A60" s="50">
        <v>45188</v>
      </c>
      <c r="B60" s="47" t="s">
        <v>112</v>
      </c>
      <c r="C60" s="49"/>
      <c r="D60" s="56" t="s">
        <v>147</v>
      </c>
      <c r="E60" s="193">
        <v>52.8</v>
      </c>
      <c r="F60" s="64"/>
      <c r="G60" s="67"/>
      <c r="H60" s="68"/>
      <c r="I60" s="68"/>
      <c r="J60" s="68"/>
      <c r="K60" s="68"/>
      <c r="L60" s="68"/>
      <c r="M60" s="68"/>
      <c r="N60" s="68"/>
      <c r="O60" s="73"/>
      <c r="P60" s="73">
        <v>52.8</v>
      </c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4"/>
      <c r="AL60" s="74"/>
      <c r="AM60" s="74"/>
      <c r="AN60" s="207"/>
      <c r="AO60" s="247"/>
    </row>
    <row r="61" spans="1:41" x14ac:dyDescent="0.3">
      <c r="A61" s="50">
        <v>45188</v>
      </c>
      <c r="B61" s="47" t="s">
        <v>142</v>
      </c>
      <c r="C61" s="49"/>
      <c r="D61" s="56" t="s">
        <v>147</v>
      </c>
      <c r="E61" s="63">
        <v>211.4</v>
      </c>
      <c r="F61" s="64"/>
      <c r="G61" s="67"/>
      <c r="H61" s="68"/>
      <c r="I61" s="68"/>
      <c r="J61" s="68"/>
      <c r="K61" s="68"/>
      <c r="L61" s="68"/>
      <c r="M61" s="68"/>
      <c r="N61" s="68"/>
      <c r="O61" s="73">
        <v>211.4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4"/>
      <c r="AL61" s="74"/>
      <c r="AM61" s="74"/>
      <c r="AN61" s="40"/>
      <c r="AO61" s="40"/>
    </row>
    <row r="62" spans="1:41" x14ac:dyDescent="0.3">
      <c r="A62" s="50">
        <v>45188</v>
      </c>
      <c r="B62" s="47" t="s">
        <v>84</v>
      </c>
      <c r="C62" s="49"/>
      <c r="D62" s="56" t="s">
        <v>147</v>
      </c>
      <c r="E62" s="63">
        <v>232.42</v>
      </c>
      <c r="F62" s="64"/>
      <c r="G62" s="67"/>
      <c r="H62" s="68"/>
      <c r="I62" s="68"/>
      <c r="J62" s="68"/>
      <c r="K62" s="68"/>
      <c r="L62" s="68"/>
      <c r="M62" s="68"/>
      <c r="N62" s="68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>
        <v>193.68</v>
      </c>
      <c r="AB62" s="73"/>
      <c r="AC62" s="73"/>
      <c r="AD62" s="73"/>
      <c r="AE62" s="73"/>
      <c r="AF62" s="73"/>
      <c r="AG62" s="73"/>
      <c r="AH62" s="73"/>
      <c r="AI62" s="73"/>
      <c r="AJ62" s="73"/>
      <c r="AK62" s="74"/>
      <c r="AL62" s="74"/>
      <c r="AM62" s="74">
        <v>38.74</v>
      </c>
      <c r="AN62" s="40"/>
      <c r="AO62" s="40"/>
    </row>
    <row r="63" spans="1:41" x14ac:dyDescent="0.3">
      <c r="A63" s="50">
        <v>45188</v>
      </c>
      <c r="B63" s="47" t="s">
        <v>84</v>
      </c>
      <c r="C63" s="49"/>
      <c r="D63" s="56" t="s">
        <v>147</v>
      </c>
      <c r="E63" s="63">
        <v>232.42</v>
      </c>
      <c r="F63" s="64"/>
      <c r="G63" s="67"/>
      <c r="H63" s="68"/>
      <c r="I63" s="68"/>
      <c r="J63" s="68"/>
      <c r="K63" s="68"/>
      <c r="L63" s="68"/>
      <c r="M63" s="68"/>
      <c r="N63" s="68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>
        <v>193.68</v>
      </c>
      <c r="AB63" s="73"/>
      <c r="AC63" s="73"/>
      <c r="AD63" s="73"/>
      <c r="AE63" s="73"/>
      <c r="AF63" s="73"/>
      <c r="AG63" s="73"/>
      <c r="AH63" s="73"/>
      <c r="AI63" s="73"/>
      <c r="AJ63" s="73"/>
      <c r="AK63" s="74"/>
      <c r="AL63" s="74"/>
      <c r="AM63" s="74">
        <v>38.74</v>
      </c>
      <c r="AN63" s="40"/>
      <c r="AO63" s="40"/>
    </row>
    <row r="64" spans="1:41" x14ac:dyDescent="0.3">
      <c r="A64" s="50">
        <v>45191</v>
      </c>
      <c r="B64" s="47" t="s">
        <v>192</v>
      </c>
      <c r="C64" s="49"/>
      <c r="D64" s="56" t="s">
        <v>147</v>
      </c>
      <c r="E64" s="63">
        <v>292</v>
      </c>
      <c r="F64" s="64"/>
      <c r="G64" s="67"/>
      <c r="H64" s="68"/>
      <c r="I64" s="68"/>
      <c r="J64" s="68"/>
      <c r="K64" s="68"/>
      <c r="L64" s="68"/>
      <c r="M64" s="68"/>
      <c r="N64" s="68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>
        <v>292</v>
      </c>
      <c r="AE64" s="73"/>
      <c r="AF64" s="73"/>
      <c r="AG64" s="73"/>
      <c r="AH64" s="73"/>
      <c r="AI64" s="73"/>
      <c r="AJ64" s="73"/>
      <c r="AK64" s="74"/>
      <c r="AL64" s="74"/>
      <c r="AM64" s="74"/>
      <c r="AN64" s="207">
        <f>SUM(G58:N64)</f>
        <v>7495.5</v>
      </c>
      <c r="AO64" s="208">
        <f>SUM(O58:AM64)</f>
        <v>1021.04</v>
      </c>
    </row>
    <row r="65" spans="1:41" x14ac:dyDescent="0.3">
      <c r="A65" s="50">
        <v>45201</v>
      </c>
      <c r="B65" s="47" t="s">
        <v>194</v>
      </c>
      <c r="C65" s="49"/>
      <c r="D65" s="56" t="s">
        <v>147</v>
      </c>
      <c r="E65" s="193">
        <v>30</v>
      </c>
      <c r="F65" s="64"/>
      <c r="G65" s="67"/>
      <c r="H65" s="68"/>
      <c r="I65" s="68"/>
      <c r="J65" s="68"/>
      <c r="K65" s="68"/>
      <c r="L65" s="68"/>
      <c r="M65" s="68"/>
      <c r="N65" s="68">
        <v>30</v>
      </c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4"/>
      <c r="AL65" s="74"/>
      <c r="AM65" s="74"/>
      <c r="AN65" s="207"/>
      <c r="AO65" s="208"/>
    </row>
    <row r="66" spans="1:41" x14ac:dyDescent="0.3">
      <c r="A66" s="50">
        <v>45204</v>
      </c>
      <c r="B66" s="47" t="s">
        <v>51</v>
      </c>
      <c r="C66" s="49"/>
      <c r="D66" s="56" t="s">
        <v>147</v>
      </c>
      <c r="E66" s="193">
        <v>116.22</v>
      </c>
      <c r="F66" s="64"/>
      <c r="G66" s="67"/>
      <c r="H66" s="68">
        <v>116.22</v>
      </c>
      <c r="I66" s="68"/>
      <c r="J66" s="68"/>
      <c r="K66" s="68"/>
      <c r="L66" s="68"/>
      <c r="M66" s="68"/>
      <c r="N66" s="68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4"/>
      <c r="AL66" s="74"/>
      <c r="AM66" s="74"/>
      <c r="AN66" s="207"/>
      <c r="AO66" s="247"/>
    </row>
    <row r="67" spans="1:41" x14ac:dyDescent="0.3">
      <c r="A67" s="50">
        <v>45209</v>
      </c>
      <c r="B67" s="47" t="s">
        <v>193</v>
      </c>
      <c r="C67" s="49"/>
      <c r="D67" s="56" t="s">
        <v>200</v>
      </c>
      <c r="E67" s="193">
        <v>100</v>
      </c>
      <c r="F67" s="64"/>
      <c r="G67" s="67"/>
      <c r="H67" s="68"/>
      <c r="I67" s="68"/>
      <c r="J67" s="68"/>
      <c r="K67" s="68"/>
      <c r="L67" s="68"/>
      <c r="M67" s="68"/>
      <c r="N67" s="68">
        <v>100</v>
      </c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4"/>
      <c r="AL67" s="74"/>
      <c r="AM67" s="74"/>
      <c r="AN67" s="40"/>
      <c r="AO67" s="40"/>
    </row>
    <row r="68" spans="1:41" x14ac:dyDescent="0.3">
      <c r="A68" s="50">
        <v>45229</v>
      </c>
      <c r="B68" s="47" t="s">
        <v>199</v>
      </c>
      <c r="C68" s="49"/>
      <c r="D68" s="56" t="s">
        <v>147</v>
      </c>
      <c r="E68" s="193">
        <v>171</v>
      </c>
      <c r="F68" s="64"/>
      <c r="G68" s="67"/>
      <c r="H68" s="68"/>
      <c r="I68" s="68"/>
      <c r="J68" s="68"/>
      <c r="K68" s="68"/>
      <c r="L68" s="68"/>
      <c r="M68" s="68"/>
      <c r="N68" s="68">
        <v>171</v>
      </c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4"/>
      <c r="AL68" s="74"/>
      <c r="AM68" s="74"/>
      <c r="AN68" s="40"/>
      <c r="AO68" s="40"/>
    </row>
    <row r="69" spans="1:41" x14ac:dyDescent="0.3">
      <c r="A69" s="50">
        <v>45217</v>
      </c>
      <c r="B69" s="47" t="s">
        <v>195</v>
      </c>
      <c r="C69" s="49"/>
      <c r="D69" s="56" t="s">
        <v>147</v>
      </c>
      <c r="E69" s="63">
        <v>25.98</v>
      </c>
      <c r="F69" s="64"/>
      <c r="G69" s="67"/>
      <c r="H69" s="68"/>
      <c r="I69" s="68"/>
      <c r="J69" s="68"/>
      <c r="K69" s="68"/>
      <c r="L69" s="68"/>
      <c r="M69" s="68"/>
      <c r="N69" s="68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>
        <v>25.98</v>
      </c>
      <c r="AD69" s="73"/>
      <c r="AE69" s="73"/>
      <c r="AF69" s="73"/>
      <c r="AG69" s="73"/>
      <c r="AH69" s="73"/>
      <c r="AI69" s="73"/>
      <c r="AJ69" s="73"/>
      <c r="AK69" s="74"/>
      <c r="AL69" s="74"/>
      <c r="AM69" s="74"/>
      <c r="AN69" s="40"/>
      <c r="AO69" s="40"/>
    </row>
    <row r="70" spans="1:41" x14ac:dyDescent="0.3">
      <c r="A70" s="50">
        <v>45217</v>
      </c>
      <c r="B70" s="47" t="s">
        <v>196</v>
      </c>
      <c r="C70" s="49"/>
      <c r="D70" s="56" t="s">
        <v>147</v>
      </c>
      <c r="E70" s="63">
        <v>159.6</v>
      </c>
      <c r="F70" s="64"/>
      <c r="G70" s="67"/>
      <c r="H70" s="68"/>
      <c r="I70" s="68"/>
      <c r="J70" s="68"/>
      <c r="K70" s="68"/>
      <c r="L70" s="68"/>
      <c r="M70" s="68"/>
      <c r="N70" s="68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>
        <v>159.6</v>
      </c>
      <c r="AD70" s="73"/>
      <c r="AE70" s="73"/>
      <c r="AF70" s="73"/>
      <c r="AG70" s="73"/>
      <c r="AH70" s="73"/>
      <c r="AI70" s="73"/>
      <c r="AJ70" s="73"/>
      <c r="AK70" s="74"/>
      <c r="AL70" s="74"/>
      <c r="AM70" s="74"/>
      <c r="AN70" s="40"/>
      <c r="AO70" s="40"/>
    </row>
    <row r="71" spans="1:41" x14ac:dyDescent="0.3">
      <c r="A71" s="50">
        <v>45217</v>
      </c>
      <c r="B71" s="47" t="s">
        <v>142</v>
      </c>
      <c r="C71" s="49"/>
      <c r="D71" s="56" t="s">
        <v>147</v>
      </c>
      <c r="E71" s="63">
        <v>211.4</v>
      </c>
      <c r="F71" s="64"/>
      <c r="G71" s="67"/>
      <c r="H71" s="68"/>
      <c r="I71" s="68"/>
      <c r="J71" s="68"/>
      <c r="K71" s="68"/>
      <c r="L71" s="68"/>
      <c r="M71" s="68"/>
      <c r="N71" s="68"/>
      <c r="O71" s="73">
        <v>211.4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4"/>
      <c r="AL71" s="74"/>
      <c r="AM71" s="74"/>
      <c r="AN71" s="40"/>
      <c r="AO71" s="40"/>
    </row>
    <row r="72" spans="1:41" x14ac:dyDescent="0.3">
      <c r="A72" s="50">
        <v>45217</v>
      </c>
      <c r="B72" s="47" t="s">
        <v>112</v>
      </c>
      <c r="C72" s="49"/>
      <c r="D72" s="56" t="s">
        <v>147</v>
      </c>
      <c r="E72" s="63">
        <v>52.8</v>
      </c>
      <c r="F72" s="64"/>
      <c r="G72" s="67"/>
      <c r="H72" s="68"/>
      <c r="I72" s="68"/>
      <c r="J72" s="68"/>
      <c r="K72" s="68"/>
      <c r="L72" s="68"/>
      <c r="M72" s="68"/>
      <c r="N72" s="68"/>
      <c r="O72" s="73"/>
      <c r="P72" s="73">
        <v>52.8</v>
      </c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4"/>
      <c r="AL72" s="74"/>
      <c r="AM72" s="74"/>
      <c r="AN72" s="40"/>
      <c r="AO72" s="40"/>
    </row>
    <row r="73" spans="1:41" x14ac:dyDescent="0.3">
      <c r="A73" s="50">
        <v>45217</v>
      </c>
      <c r="B73" s="47" t="s">
        <v>197</v>
      </c>
      <c r="C73" s="49"/>
      <c r="D73" s="56" t="s">
        <v>147</v>
      </c>
      <c r="E73" s="63">
        <v>80</v>
      </c>
      <c r="F73" s="64"/>
      <c r="G73" s="67"/>
      <c r="H73" s="68"/>
      <c r="I73" s="68"/>
      <c r="J73" s="68"/>
      <c r="K73" s="68"/>
      <c r="L73" s="68"/>
      <c r="M73" s="68"/>
      <c r="N73" s="68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>
        <v>80</v>
      </c>
      <c r="AK73" s="74"/>
      <c r="AL73" s="74"/>
      <c r="AM73" s="74"/>
      <c r="AN73" s="40"/>
      <c r="AO73" s="40"/>
    </row>
    <row r="74" spans="1:41" x14ac:dyDescent="0.3">
      <c r="A74" s="50">
        <v>45217</v>
      </c>
      <c r="B74" s="47" t="s">
        <v>84</v>
      </c>
      <c r="C74" s="49">
        <v>16308</v>
      </c>
      <c r="D74" s="56" t="s">
        <v>147</v>
      </c>
      <c r="E74" s="63">
        <v>464.83</v>
      </c>
      <c r="F74" s="257"/>
      <c r="G74" s="67"/>
      <c r="H74" s="67"/>
      <c r="I74" s="67"/>
      <c r="J74" s="67"/>
      <c r="K74" s="67"/>
      <c r="L74" s="67"/>
      <c r="M74" s="67"/>
      <c r="N74" s="67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>
        <v>387.36</v>
      </c>
      <c r="AB74" s="258"/>
      <c r="AC74" s="258"/>
      <c r="AD74" s="258"/>
      <c r="AE74" s="258"/>
      <c r="AF74" s="258"/>
      <c r="AG74" s="258"/>
      <c r="AH74" s="258"/>
      <c r="AI74" s="258"/>
      <c r="AJ74" s="258"/>
      <c r="AK74" s="74"/>
      <c r="AL74" s="74"/>
      <c r="AM74" s="74">
        <v>77.47</v>
      </c>
      <c r="AN74" s="12"/>
      <c r="AO74" s="12"/>
    </row>
    <row r="75" spans="1:41" x14ac:dyDescent="0.3">
      <c r="A75" s="256">
        <v>45219</v>
      </c>
      <c r="B75" s="47" t="s">
        <v>198</v>
      </c>
      <c r="C75" s="49">
        <v>2982</v>
      </c>
      <c r="D75" s="56" t="s">
        <v>147</v>
      </c>
      <c r="E75" s="63">
        <v>408</v>
      </c>
      <c r="F75" s="257"/>
      <c r="G75" s="67"/>
      <c r="H75" s="67"/>
      <c r="I75" s="67"/>
      <c r="J75" s="67"/>
      <c r="K75" s="67"/>
      <c r="L75" s="67"/>
      <c r="M75" s="67"/>
      <c r="N75" s="67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>
        <v>340</v>
      </c>
      <c r="AB75" s="258"/>
      <c r="AC75" s="258"/>
      <c r="AD75" s="258"/>
      <c r="AE75" s="258"/>
      <c r="AF75" s="258"/>
      <c r="AG75" s="258"/>
      <c r="AH75" s="258"/>
      <c r="AI75" s="258"/>
      <c r="AJ75" s="258"/>
      <c r="AK75" s="74"/>
      <c r="AL75" s="74"/>
      <c r="AM75" s="74">
        <v>68</v>
      </c>
      <c r="AN75" s="207">
        <f>SUM(G65:N75)</f>
        <v>417.22</v>
      </c>
      <c r="AO75" s="208">
        <f>SUM(O65:AM75)</f>
        <v>1402.6100000000001</v>
      </c>
    </row>
    <row r="76" spans="1:41" x14ac:dyDescent="0.3">
      <c r="A76" s="256">
        <v>45240</v>
      </c>
      <c r="B76" s="47" t="s">
        <v>220</v>
      </c>
      <c r="C76" s="49"/>
      <c r="D76" s="56" t="s">
        <v>147</v>
      </c>
      <c r="E76" s="193">
        <v>24000</v>
      </c>
      <c r="F76" s="257"/>
      <c r="G76" s="67"/>
      <c r="H76" s="67"/>
      <c r="I76" s="67"/>
      <c r="J76" s="67"/>
      <c r="K76" s="67">
        <v>24000</v>
      </c>
      <c r="L76" s="67"/>
      <c r="M76" s="67"/>
      <c r="N76" s="67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74"/>
      <c r="AL76" s="74"/>
      <c r="AM76" s="74"/>
      <c r="AN76" s="259"/>
      <c r="AO76" s="208"/>
    </row>
    <row r="77" spans="1:41" x14ac:dyDescent="0.3">
      <c r="A77" s="256">
        <v>45253</v>
      </c>
      <c r="B77" s="47" t="s">
        <v>220</v>
      </c>
      <c r="C77" s="49"/>
      <c r="D77" s="56" t="s">
        <v>147</v>
      </c>
      <c r="E77" s="193">
        <v>466.67</v>
      </c>
      <c r="F77" s="257"/>
      <c r="G77" s="67"/>
      <c r="H77" s="67"/>
      <c r="I77" s="67"/>
      <c r="J77" s="67"/>
      <c r="K77" s="67">
        <v>466.67</v>
      </c>
      <c r="L77" s="67"/>
      <c r="M77" s="67"/>
      <c r="N77" s="67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74"/>
      <c r="AL77" s="74"/>
      <c r="AM77" s="74"/>
      <c r="AN77" s="259"/>
      <c r="AO77" s="208"/>
    </row>
    <row r="78" spans="1:41" x14ac:dyDescent="0.3">
      <c r="A78" s="256">
        <v>45240</v>
      </c>
      <c r="B78" s="47" t="s">
        <v>219</v>
      </c>
      <c r="C78" s="49"/>
      <c r="D78" s="56" t="s">
        <v>147</v>
      </c>
      <c r="E78" s="63">
        <v>7.2</v>
      </c>
      <c r="F78" s="257"/>
      <c r="G78" s="67"/>
      <c r="H78" s="67"/>
      <c r="I78" s="67"/>
      <c r="J78" s="67"/>
      <c r="K78" s="67"/>
      <c r="L78" s="67"/>
      <c r="M78" s="67"/>
      <c r="N78" s="67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>
        <v>7.2</v>
      </c>
      <c r="AK78" s="74"/>
      <c r="AL78" s="74"/>
      <c r="AM78" s="74"/>
      <c r="AN78" s="259"/>
      <c r="AO78" s="208"/>
    </row>
    <row r="79" spans="1:41" x14ac:dyDescent="0.3">
      <c r="A79" s="256">
        <v>45243</v>
      </c>
      <c r="B79" s="47" t="s">
        <v>218</v>
      </c>
      <c r="C79" s="49"/>
      <c r="D79" s="56" t="s">
        <v>147</v>
      </c>
      <c r="E79" s="63">
        <v>35.94</v>
      </c>
      <c r="F79" s="257"/>
      <c r="G79" s="67"/>
      <c r="H79" s="67"/>
      <c r="I79" s="67"/>
      <c r="J79" s="67"/>
      <c r="K79" s="67"/>
      <c r="L79" s="67"/>
      <c r="M79" s="67"/>
      <c r="N79" s="67"/>
      <c r="O79" s="258"/>
      <c r="P79" s="258"/>
      <c r="Q79" s="258"/>
      <c r="R79" s="258">
        <v>35.94</v>
      </c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74"/>
      <c r="AL79" s="74"/>
      <c r="AM79" s="74"/>
      <c r="AN79" s="259"/>
      <c r="AO79" s="208"/>
    </row>
    <row r="80" spans="1:41" x14ac:dyDescent="0.3">
      <c r="A80" s="256">
        <v>45244</v>
      </c>
      <c r="B80" s="47" t="s">
        <v>217</v>
      </c>
      <c r="C80" s="49" t="s">
        <v>216</v>
      </c>
      <c r="D80" s="56" t="s">
        <v>147</v>
      </c>
      <c r="E80" s="63">
        <v>226.8</v>
      </c>
      <c r="F80" s="257"/>
      <c r="G80" s="67"/>
      <c r="H80" s="67"/>
      <c r="I80" s="67"/>
      <c r="J80" s="67"/>
      <c r="K80" s="67"/>
      <c r="L80" s="67"/>
      <c r="M80" s="67"/>
      <c r="N80" s="67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  <c r="AB80" s="258"/>
      <c r="AC80" s="258"/>
      <c r="AD80" s="258"/>
      <c r="AE80" s="258">
        <v>189</v>
      </c>
      <c r="AF80" s="258"/>
      <c r="AG80" s="258"/>
      <c r="AH80" s="258"/>
      <c r="AI80" s="258"/>
      <c r="AJ80" s="258"/>
      <c r="AK80" s="74"/>
      <c r="AL80" s="74"/>
      <c r="AM80" s="74">
        <v>37.799999999999997</v>
      </c>
      <c r="AN80" s="12"/>
      <c r="AO80" s="12"/>
    </row>
    <row r="81" spans="1:41" x14ac:dyDescent="0.3">
      <c r="A81" s="256">
        <v>45244</v>
      </c>
      <c r="B81" s="47" t="s">
        <v>214</v>
      </c>
      <c r="C81" s="49" t="s">
        <v>215</v>
      </c>
      <c r="D81" s="56" t="s">
        <v>147</v>
      </c>
      <c r="E81" s="63">
        <v>669.24</v>
      </c>
      <c r="F81" s="257"/>
      <c r="G81" s="67"/>
      <c r="H81" s="67"/>
      <c r="I81" s="67"/>
      <c r="J81" s="67"/>
      <c r="K81" s="67"/>
      <c r="L81" s="67"/>
      <c r="M81" s="67"/>
      <c r="N81" s="67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>
        <v>557.70000000000005</v>
      </c>
      <c r="AC81" s="258"/>
      <c r="AD81" s="258"/>
      <c r="AE81" s="258"/>
      <c r="AF81" s="258"/>
      <c r="AG81" s="258"/>
      <c r="AH81" s="258"/>
      <c r="AI81" s="258"/>
      <c r="AJ81" s="258"/>
      <c r="AK81" s="74"/>
      <c r="AL81" s="74"/>
      <c r="AM81" s="74">
        <v>111.54</v>
      </c>
      <c r="AN81" s="12"/>
      <c r="AO81" s="12"/>
    </row>
    <row r="82" spans="1:41" x14ac:dyDescent="0.3">
      <c r="A82" s="256">
        <v>45244</v>
      </c>
      <c r="B82" s="47" t="s">
        <v>201</v>
      </c>
      <c r="C82" s="49" t="s">
        <v>213</v>
      </c>
      <c r="D82" s="56" t="s">
        <v>147</v>
      </c>
      <c r="E82" s="63">
        <v>115</v>
      </c>
      <c r="F82" s="257"/>
      <c r="G82" s="67"/>
      <c r="H82" s="67"/>
      <c r="I82" s="67"/>
      <c r="J82" s="67"/>
      <c r="K82" s="67"/>
      <c r="L82" s="67"/>
      <c r="M82" s="67"/>
      <c r="N82" s="67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>
        <v>115</v>
      </c>
      <c r="AK82" s="74"/>
      <c r="AL82" s="74"/>
      <c r="AM82" s="74"/>
      <c r="AN82" s="12"/>
      <c r="AO82" s="12"/>
    </row>
    <row r="83" spans="1:41" x14ac:dyDescent="0.3">
      <c r="A83" s="256">
        <v>45245</v>
      </c>
      <c r="B83" s="47" t="s">
        <v>176</v>
      </c>
      <c r="C83" s="49" t="s">
        <v>212</v>
      </c>
      <c r="D83" s="56" t="s">
        <v>147</v>
      </c>
      <c r="E83" s="63">
        <v>216</v>
      </c>
      <c r="F83" s="257"/>
      <c r="G83" s="67"/>
      <c r="H83" s="67"/>
      <c r="I83" s="67"/>
      <c r="J83" s="67"/>
      <c r="K83" s="67"/>
      <c r="L83" s="67"/>
      <c r="M83" s="67"/>
      <c r="N83" s="67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>
        <v>180</v>
      </c>
      <c r="AK83" s="74"/>
      <c r="AL83" s="74"/>
      <c r="AM83" s="74">
        <v>36</v>
      </c>
      <c r="AN83" s="12"/>
      <c r="AO83" s="12"/>
    </row>
    <row r="84" spans="1:41" x14ac:dyDescent="0.3">
      <c r="A84" s="256">
        <v>45251</v>
      </c>
      <c r="B84" s="47" t="s">
        <v>205</v>
      </c>
      <c r="C84" s="49" t="s">
        <v>211</v>
      </c>
      <c r="D84" s="56" t="s">
        <v>147</v>
      </c>
      <c r="E84" s="63">
        <v>5000</v>
      </c>
      <c r="F84" s="257"/>
      <c r="G84" s="67"/>
      <c r="H84" s="67"/>
      <c r="I84" s="67"/>
      <c r="J84" s="67"/>
      <c r="K84" s="67"/>
      <c r="L84" s="67"/>
      <c r="M84" s="67"/>
      <c r="N84" s="67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>
        <v>4166.67</v>
      </c>
      <c r="AK84" s="74"/>
      <c r="AL84" s="74"/>
      <c r="AM84" s="74">
        <v>833.33</v>
      </c>
      <c r="AN84" s="12"/>
      <c r="AO84" s="12"/>
    </row>
    <row r="85" spans="1:41" x14ac:dyDescent="0.3">
      <c r="A85" s="256">
        <v>45251</v>
      </c>
      <c r="B85" s="47" t="s">
        <v>205</v>
      </c>
      <c r="C85" s="49" t="s">
        <v>211</v>
      </c>
      <c r="D85" s="56" t="s">
        <v>147</v>
      </c>
      <c r="E85" s="63">
        <v>2400</v>
      </c>
      <c r="F85" s="257"/>
      <c r="G85" s="67"/>
      <c r="H85" s="67"/>
      <c r="I85" s="67"/>
      <c r="J85" s="67"/>
      <c r="K85" s="67"/>
      <c r="L85" s="67"/>
      <c r="M85" s="67"/>
      <c r="N85" s="67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>
        <v>2000</v>
      </c>
      <c r="AK85" s="74"/>
      <c r="AL85" s="74"/>
      <c r="AM85" s="74">
        <v>400</v>
      </c>
      <c r="AN85" s="12"/>
      <c r="AO85" s="12"/>
    </row>
    <row r="86" spans="1:41" x14ac:dyDescent="0.3">
      <c r="A86" s="256">
        <v>45251</v>
      </c>
      <c r="B86" s="47" t="s">
        <v>142</v>
      </c>
      <c r="C86" s="49"/>
      <c r="D86" s="56" t="s">
        <v>147</v>
      </c>
      <c r="E86" s="63">
        <v>211.4</v>
      </c>
      <c r="F86" s="257"/>
      <c r="G86" s="67"/>
      <c r="H86" s="67"/>
      <c r="I86" s="67"/>
      <c r="J86" s="67"/>
      <c r="K86" s="67"/>
      <c r="L86" s="67"/>
      <c r="M86" s="67"/>
      <c r="N86" s="67"/>
      <c r="O86" s="258">
        <v>211.4</v>
      </c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74"/>
      <c r="AL86" s="74"/>
      <c r="AM86" s="74"/>
      <c r="AN86" s="12"/>
      <c r="AO86" s="12"/>
    </row>
    <row r="87" spans="1:41" x14ac:dyDescent="0.3">
      <c r="A87" s="256">
        <v>45251</v>
      </c>
      <c r="B87" s="47" t="s">
        <v>112</v>
      </c>
      <c r="C87" s="49" t="s">
        <v>210</v>
      </c>
      <c r="D87" s="56" t="s">
        <v>147</v>
      </c>
      <c r="E87" s="63">
        <v>52.8</v>
      </c>
      <c r="F87" s="257"/>
      <c r="G87" s="67"/>
      <c r="H87" s="67"/>
      <c r="I87" s="67"/>
      <c r="J87" s="67"/>
      <c r="K87" s="67"/>
      <c r="L87" s="67"/>
      <c r="M87" s="67"/>
      <c r="N87" s="67"/>
      <c r="O87" s="258"/>
      <c r="P87" s="258">
        <v>52.8</v>
      </c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8"/>
      <c r="AG87" s="258"/>
      <c r="AH87" s="258"/>
      <c r="AI87" s="258"/>
      <c r="AJ87" s="258"/>
      <c r="AK87" s="74"/>
      <c r="AL87" s="74"/>
      <c r="AM87" s="74"/>
      <c r="AN87" s="12"/>
      <c r="AO87" s="12"/>
    </row>
    <row r="88" spans="1:41" x14ac:dyDescent="0.3">
      <c r="A88" s="256">
        <v>45253</v>
      </c>
      <c r="B88" s="47" t="s">
        <v>84</v>
      </c>
      <c r="C88" s="49" t="s">
        <v>209</v>
      </c>
      <c r="D88" s="56" t="s">
        <v>147</v>
      </c>
      <c r="E88" s="63">
        <v>232.42</v>
      </c>
      <c r="F88" s="257"/>
      <c r="G88" s="67"/>
      <c r="H88" s="67"/>
      <c r="I88" s="67"/>
      <c r="J88" s="67"/>
      <c r="K88" s="67"/>
      <c r="L88" s="67"/>
      <c r="M88" s="67"/>
      <c r="N88" s="67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>
        <v>193.68</v>
      </c>
      <c r="AB88" s="258"/>
      <c r="AC88" s="258"/>
      <c r="AD88" s="258"/>
      <c r="AE88" s="258"/>
      <c r="AF88" s="258"/>
      <c r="AG88" s="258"/>
      <c r="AH88" s="258"/>
      <c r="AI88" s="258"/>
      <c r="AJ88" s="258"/>
      <c r="AK88" s="74"/>
      <c r="AL88" s="74"/>
      <c r="AM88" s="74">
        <v>38.74</v>
      </c>
      <c r="AN88" s="12"/>
      <c r="AO88" s="12"/>
    </row>
    <row r="89" spans="1:41" x14ac:dyDescent="0.3">
      <c r="A89" s="256">
        <v>45254</v>
      </c>
      <c r="B89" s="47" t="s">
        <v>208</v>
      </c>
      <c r="C89" s="49"/>
      <c r="D89" s="56" t="s">
        <v>147</v>
      </c>
      <c r="E89" s="63">
        <v>560</v>
      </c>
      <c r="F89" s="257"/>
      <c r="G89" s="67"/>
      <c r="H89" s="67"/>
      <c r="I89" s="67"/>
      <c r="J89" s="67"/>
      <c r="K89" s="67"/>
      <c r="L89" s="67"/>
      <c r="M89" s="67"/>
      <c r="N89" s="67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>
        <v>560</v>
      </c>
      <c r="AK89" s="74"/>
      <c r="AL89" s="74"/>
      <c r="AM89" s="74"/>
      <c r="AN89" s="12"/>
      <c r="AO89" s="12"/>
    </row>
    <row r="90" spans="1:41" x14ac:dyDescent="0.3">
      <c r="A90" s="256">
        <v>45254</v>
      </c>
      <c r="B90" s="47" t="s">
        <v>206</v>
      </c>
      <c r="C90" s="49" t="s">
        <v>207</v>
      </c>
      <c r="D90" s="56" t="s">
        <v>147</v>
      </c>
      <c r="E90" s="63">
        <v>1140</v>
      </c>
      <c r="F90" s="257"/>
      <c r="G90" s="67"/>
      <c r="H90" s="67"/>
      <c r="I90" s="67"/>
      <c r="J90" s="67"/>
      <c r="K90" s="67"/>
      <c r="L90" s="67"/>
      <c r="M90" s="67"/>
      <c r="N90" s="67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>
        <v>950</v>
      </c>
      <c r="AK90" s="74"/>
      <c r="AL90" s="74"/>
      <c r="AM90" s="74">
        <v>190</v>
      </c>
      <c r="AN90" s="12"/>
      <c r="AO90" s="12"/>
    </row>
    <row r="91" spans="1:41" x14ac:dyDescent="0.3">
      <c r="A91" s="256">
        <v>45257</v>
      </c>
      <c r="B91" s="47" t="s">
        <v>205</v>
      </c>
      <c r="C91" s="49" t="s">
        <v>203</v>
      </c>
      <c r="D91" s="56" t="s">
        <v>147</v>
      </c>
      <c r="E91" s="63">
        <v>9500</v>
      </c>
      <c r="F91" s="257"/>
      <c r="G91" s="67"/>
      <c r="H91" s="67"/>
      <c r="I91" s="67"/>
      <c r="J91" s="67"/>
      <c r="K91" s="67"/>
      <c r="L91" s="67"/>
      <c r="M91" s="67"/>
      <c r="N91" s="67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>
        <v>7916.67</v>
      </c>
      <c r="AK91" s="74"/>
      <c r="AL91" s="74"/>
      <c r="AM91" s="74">
        <v>1583.33</v>
      </c>
      <c r="AN91" s="12"/>
      <c r="AO91" s="12"/>
    </row>
    <row r="92" spans="1:41" x14ac:dyDescent="0.3">
      <c r="A92" s="256">
        <v>45258</v>
      </c>
      <c r="B92" s="47" t="s">
        <v>204</v>
      </c>
      <c r="C92" s="49"/>
      <c r="D92" s="56" t="s">
        <v>147</v>
      </c>
      <c r="E92" s="63">
        <v>12.99</v>
      </c>
      <c r="F92" s="257"/>
      <c r="G92" s="67"/>
      <c r="H92" s="67"/>
      <c r="I92" s="67"/>
      <c r="J92" s="67"/>
      <c r="K92" s="67"/>
      <c r="L92" s="67"/>
      <c r="M92" s="67"/>
      <c r="N92" s="67"/>
      <c r="O92" s="258"/>
      <c r="P92" s="258"/>
      <c r="Q92" s="258"/>
      <c r="R92" s="258">
        <v>12.99</v>
      </c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74"/>
      <c r="AL92" s="74"/>
      <c r="AM92" s="74"/>
      <c r="AN92" s="12"/>
      <c r="AO92" s="12"/>
    </row>
    <row r="93" spans="1:41" x14ac:dyDescent="0.3">
      <c r="A93" s="256">
        <v>45258</v>
      </c>
      <c r="B93" s="47" t="s">
        <v>201</v>
      </c>
      <c r="C93" s="49" t="s">
        <v>202</v>
      </c>
      <c r="D93" s="56" t="s">
        <v>147</v>
      </c>
      <c r="E93" s="63">
        <v>115</v>
      </c>
      <c r="F93" s="257"/>
      <c r="G93" s="67"/>
      <c r="H93" s="67"/>
      <c r="I93" s="67"/>
      <c r="J93" s="67"/>
      <c r="K93" s="67"/>
      <c r="L93" s="67"/>
      <c r="M93" s="67"/>
      <c r="N93" s="67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>
        <v>115</v>
      </c>
      <c r="AK93" s="74"/>
      <c r="AL93" s="74"/>
      <c r="AM93" s="74"/>
      <c r="AN93" s="207">
        <f>SUM(G76:N93)</f>
        <v>24466.67</v>
      </c>
      <c r="AO93" s="208">
        <f>SUM(O76:AM93)</f>
        <v>20494.790000000005</v>
      </c>
    </row>
    <row r="94" spans="1:41" x14ac:dyDescent="0.3">
      <c r="A94" s="256">
        <v>45640</v>
      </c>
      <c r="B94" s="47" t="s">
        <v>226</v>
      </c>
      <c r="C94" s="49"/>
      <c r="D94" s="56"/>
      <c r="E94" s="193">
        <v>3000</v>
      </c>
      <c r="F94" s="257"/>
      <c r="G94" s="67"/>
      <c r="H94" s="67"/>
      <c r="I94" s="67"/>
      <c r="J94" s="67"/>
      <c r="K94" s="67">
        <v>3000</v>
      </c>
      <c r="L94" s="67"/>
      <c r="M94" s="67"/>
      <c r="N94" s="67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259"/>
      <c r="AO94" s="208"/>
    </row>
    <row r="95" spans="1:41" x14ac:dyDescent="0.3">
      <c r="A95" s="256">
        <v>45644</v>
      </c>
      <c r="B95" s="47" t="s">
        <v>227</v>
      </c>
      <c r="C95" s="49"/>
      <c r="D95" s="56"/>
      <c r="E95" s="193">
        <v>2041.62</v>
      </c>
      <c r="F95" s="257"/>
      <c r="G95" s="67"/>
      <c r="H95" s="67"/>
      <c r="I95" s="67"/>
      <c r="J95" s="67"/>
      <c r="K95" s="67">
        <v>2041.62</v>
      </c>
      <c r="L95" s="67"/>
      <c r="M95" s="67"/>
      <c r="N95" s="67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259"/>
      <c r="AO95" s="208"/>
    </row>
    <row r="96" spans="1:41" x14ac:dyDescent="0.3">
      <c r="A96" s="256">
        <v>45655</v>
      </c>
      <c r="B96" s="47" t="s">
        <v>228</v>
      </c>
      <c r="C96" s="49"/>
      <c r="D96" s="56"/>
      <c r="E96" s="193">
        <v>1400</v>
      </c>
      <c r="F96" s="257"/>
      <c r="G96" s="67"/>
      <c r="H96" s="67"/>
      <c r="I96" s="67"/>
      <c r="J96" s="67"/>
      <c r="K96" s="67">
        <v>1400</v>
      </c>
      <c r="L96" s="67"/>
      <c r="M96" s="67"/>
      <c r="N96" s="67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259"/>
      <c r="AO96" s="208"/>
    </row>
    <row r="97" spans="1:41" x14ac:dyDescent="0.3">
      <c r="A97" s="256">
        <v>45632</v>
      </c>
      <c r="B97" s="47" t="s">
        <v>221</v>
      </c>
      <c r="C97" s="49"/>
      <c r="D97" s="56" t="s">
        <v>147</v>
      </c>
      <c r="E97" s="63">
        <v>20</v>
      </c>
      <c r="F97" s="257"/>
      <c r="G97" s="67"/>
      <c r="H97" s="67"/>
      <c r="I97" s="67"/>
      <c r="J97" s="67"/>
      <c r="K97" s="67"/>
      <c r="L97" s="67"/>
      <c r="M97" s="67"/>
      <c r="N97" s="67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>
        <v>20</v>
      </c>
      <c r="AK97" s="73"/>
      <c r="AL97" s="73"/>
      <c r="AM97" s="73"/>
      <c r="AN97" s="259"/>
      <c r="AO97" s="208"/>
    </row>
    <row r="98" spans="1:41" ht="25.5" x14ac:dyDescent="0.3">
      <c r="A98" s="256">
        <v>45632</v>
      </c>
      <c r="B98" s="260" t="s">
        <v>222</v>
      </c>
      <c r="C98" s="49" t="s">
        <v>223</v>
      </c>
      <c r="D98" s="56" t="s">
        <v>147</v>
      </c>
      <c r="E98" s="63">
        <v>1000</v>
      </c>
      <c r="F98" s="257"/>
      <c r="G98" s="67"/>
      <c r="H98" s="67"/>
      <c r="I98" s="67"/>
      <c r="J98" s="67"/>
      <c r="K98" s="67"/>
      <c r="L98" s="67"/>
      <c r="M98" s="67"/>
      <c r="N98" s="67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>
        <v>1000</v>
      </c>
      <c r="AK98" s="73"/>
      <c r="AL98" s="73"/>
      <c r="AM98" s="73"/>
      <c r="AN98" s="259"/>
      <c r="AO98" s="208"/>
    </row>
    <row r="99" spans="1:41" x14ac:dyDescent="0.3">
      <c r="A99" s="256">
        <v>45637</v>
      </c>
      <c r="B99" s="47" t="s">
        <v>206</v>
      </c>
      <c r="C99" s="49"/>
      <c r="D99" s="56" t="s">
        <v>147</v>
      </c>
      <c r="E99" s="63">
        <v>1192.2</v>
      </c>
      <c r="F99" s="257"/>
      <c r="G99" s="67"/>
      <c r="H99" s="67"/>
      <c r="I99" s="67"/>
      <c r="J99" s="67"/>
      <c r="K99" s="67"/>
      <c r="L99" s="67"/>
      <c r="M99" s="67"/>
      <c r="N99" s="67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>
        <v>1192.2</v>
      </c>
      <c r="AM99" s="73"/>
      <c r="AN99" s="259"/>
      <c r="AO99" s="208"/>
    </row>
    <row r="100" spans="1:41" x14ac:dyDescent="0.3">
      <c r="A100" s="256">
        <v>45637</v>
      </c>
      <c r="B100" s="47" t="s">
        <v>224</v>
      </c>
      <c r="C100" s="49"/>
      <c r="D100" s="56" t="s">
        <v>147</v>
      </c>
      <c r="E100" s="63">
        <v>7200</v>
      </c>
      <c r="F100" s="257"/>
      <c r="G100" s="67"/>
      <c r="H100" s="67"/>
      <c r="I100" s="67"/>
      <c r="J100" s="67"/>
      <c r="K100" s="67"/>
      <c r="L100" s="67"/>
      <c r="M100" s="67"/>
      <c r="N100" s="67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>
        <v>6000</v>
      </c>
      <c r="AM100" s="73">
        <v>1200</v>
      </c>
      <c r="AN100" s="259"/>
      <c r="AO100" s="208"/>
    </row>
    <row r="101" spans="1:41" x14ac:dyDescent="0.3">
      <c r="A101" s="256">
        <v>45645</v>
      </c>
      <c r="B101" s="47" t="s">
        <v>224</v>
      </c>
      <c r="C101" s="49"/>
      <c r="D101" s="56" t="s">
        <v>147</v>
      </c>
      <c r="E101" s="63">
        <v>6840</v>
      </c>
      <c r="F101" s="257"/>
      <c r="G101" s="67"/>
      <c r="H101" s="67"/>
      <c r="I101" s="67"/>
      <c r="J101" s="67"/>
      <c r="K101" s="67"/>
      <c r="L101" s="67"/>
      <c r="M101" s="67"/>
      <c r="N101" s="67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>
        <v>5700</v>
      </c>
      <c r="AM101" s="73">
        <v>1140</v>
      </c>
      <c r="AN101" s="259"/>
      <c r="AO101" s="208"/>
    </row>
    <row r="102" spans="1:41" x14ac:dyDescent="0.3">
      <c r="A102" s="256">
        <v>45646</v>
      </c>
      <c r="B102" s="47" t="s">
        <v>225</v>
      </c>
      <c r="C102" s="49"/>
      <c r="D102" s="56" t="s">
        <v>147</v>
      </c>
      <c r="E102" s="63">
        <v>40</v>
      </c>
      <c r="F102" s="257"/>
      <c r="G102" s="67"/>
      <c r="H102" s="67"/>
      <c r="I102" s="67"/>
      <c r="J102" s="67"/>
      <c r="K102" s="67"/>
      <c r="L102" s="67"/>
      <c r="M102" s="67"/>
      <c r="N102" s="67"/>
      <c r="O102" s="73"/>
      <c r="P102" s="73"/>
      <c r="Q102" s="73"/>
      <c r="R102" s="73"/>
      <c r="S102" s="73"/>
      <c r="T102" s="73"/>
      <c r="U102" s="73"/>
      <c r="V102" s="73"/>
      <c r="W102" s="73">
        <v>40</v>
      </c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259"/>
      <c r="AO102" s="208"/>
    </row>
    <row r="103" spans="1:41" x14ac:dyDescent="0.3">
      <c r="A103" s="256">
        <v>45646</v>
      </c>
      <c r="B103" s="47" t="s">
        <v>142</v>
      </c>
      <c r="C103" s="49"/>
      <c r="D103" s="56" t="s">
        <v>147</v>
      </c>
      <c r="E103" s="63">
        <v>355.4</v>
      </c>
      <c r="F103" s="257"/>
      <c r="G103" s="67"/>
      <c r="H103" s="67"/>
      <c r="I103" s="67"/>
      <c r="J103" s="67"/>
      <c r="K103" s="67"/>
      <c r="L103" s="67"/>
      <c r="M103" s="67"/>
      <c r="N103" s="67"/>
      <c r="O103" s="73">
        <v>355.4</v>
      </c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259"/>
      <c r="AO103" s="208"/>
    </row>
    <row r="104" spans="1:41" x14ac:dyDescent="0.3">
      <c r="A104" s="256">
        <v>45646</v>
      </c>
      <c r="B104" s="47" t="s">
        <v>112</v>
      </c>
      <c r="C104" s="49"/>
      <c r="D104" s="56" t="s">
        <v>147</v>
      </c>
      <c r="E104" s="63">
        <v>88.8</v>
      </c>
      <c r="F104" s="257"/>
      <c r="G104" s="67"/>
      <c r="H104" s="67"/>
      <c r="I104" s="67"/>
      <c r="J104" s="67"/>
      <c r="K104" s="67"/>
      <c r="L104" s="67"/>
      <c r="M104" s="67"/>
      <c r="N104" s="67"/>
      <c r="O104" s="73"/>
      <c r="P104" s="73">
        <v>88.8</v>
      </c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207">
        <f>SUM(G94:N104)</f>
        <v>6441.62</v>
      </c>
      <c r="AO104" s="208">
        <f>SUM(O94:AM104)</f>
        <v>16736.400000000001</v>
      </c>
    </row>
    <row r="105" spans="1:41" x14ac:dyDescent="0.3">
      <c r="A105" s="256">
        <v>45306</v>
      </c>
      <c r="B105" s="47" t="s">
        <v>220</v>
      </c>
      <c r="C105" s="49"/>
      <c r="D105" s="56" t="s">
        <v>147</v>
      </c>
      <c r="E105" s="193">
        <v>521.1</v>
      </c>
      <c r="F105" s="257"/>
      <c r="G105" s="67"/>
      <c r="H105" s="67"/>
      <c r="I105" s="67"/>
      <c r="J105" s="67"/>
      <c r="K105" s="67">
        <v>521.1</v>
      </c>
      <c r="L105" s="67"/>
      <c r="M105" s="67"/>
      <c r="N105" s="67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259"/>
      <c r="AO105" s="208"/>
    </row>
    <row r="106" spans="1:41" x14ac:dyDescent="0.3">
      <c r="A106" s="256">
        <v>45322</v>
      </c>
      <c r="B106" s="47" t="s">
        <v>233</v>
      </c>
      <c r="C106" s="49"/>
      <c r="D106" s="56" t="s">
        <v>147</v>
      </c>
      <c r="E106" s="193">
        <v>4980</v>
      </c>
      <c r="F106" s="257"/>
      <c r="G106" s="67"/>
      <c r="H106" s="67"/>
      <c r="I106" s="67"/>
      <c r="J106" s="67"/>
      <c r="K106" s="67">
        <v>4980</v>
      </c>
      <c r="L106" s="67"/>
      <c r="M106" s="67"/>
      <c r="N106" s="67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259"/>
      <c r="AO106" s="208"/>
    </row>
    <row r="107" spans="1:41" x14ac:dyDescent="0.3">
      <c r="A107" s="256">
        <v>45295</v>
      </c>
      <c r="B107" s="47" t="s">
        <v>229</v>
      </c>
      <c r="C107" s="49" t="s">
        <v>111</v>
      </c>
      <c r="D107" s="56" t="s">
        <v>147</v>
      </c>
      <c r="E107" s="63">
        <v>15.75</v>
      </c>
      <c r="F107" s="257"/>
      <c r="G107" s="67"/>
      <c r="H107" s="67"/>
      <c r="I107" s="67"/>
      <c r="J107" s="67"/>
      <c r="K107" s="67"/>
      <c r="L107" s="67"/>
      <c r="M107" s="67"/>
      <c r="N107" s="67"/>
      <c r="O107" s="73"/>
      <c r="P107" s="73"/>
      <c r="Q107" s="73"/>
      <c r="R107" s="73">
        <v>15.75</v>
      </c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259"/>
      <c r="AO107" s="208"/>
    </row>
    <row r="108" spans="1:41" x14ac:dyDescent="0.3">
      <c r="A108" s="256">
        <v>45295</v>
      </c>
      <c r="B108" s="47" t="s">
        <v>230</v>
      </c>
      <c r="C108" s="49">
        <v>2072</v>
      </c>
      <c r="D108" s="56" t="s">
        <v>147</v>
      </c>
      <c r="E108" s="63">
        <v>180</v>
      </c>
      <c r="F108" s="257"/>
      <c r="G108" s="67"/>
      <c r="H108" s="67"/>
      <c r="I108" s="67"/>
      <c r="J108" s="67"/>
      <c r="K108" s="67"/>
      <c r="L108" s="67"/>
      <c r="M108" s="67"/>
      <c r="N108" s="67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>
        <v>150</v>
      </c>
      <c r="AD108" s="73"/>
      <c r="AE108" s="73"/>
      <c r="AF108" s="73"/>
      <c r="AG108" s="73"/>
      <c r="AH108" s="73"/>
      <c r="AI108" s="73"/>
      <c r="AJ108" s="73"/>
      <c r="AK108" s="73"/>
      <c r="AL108" s="73"/>
      <c r="AM108" s="73">
        <v>30</v>
      </c>
      <c r="AN108" s="259"/>
      <c r="AO108" s="208"/>
    </row>
    <row r="109" spans="1:41" x14ac:dyDescent="0.3">
      <c r="A109" s="256">
        <v>45295</v>
      </c>
      <c r="B109" s="47" t="s">
        <v>230</v>
      </c>
      <c r="C109" s="49">
        <v>2071</v>
      </c>
      <c r="D109" s="56" t="s">
        <v>147</v>
      </c>
      <c r="E109" s="63">
        <v>1680</v>
      </c>
      <c r="F109" s="257"/>
      <c r="G109" s="67"/>
      <c r="H109" s="67"/>
      <c r="I109" s="67"/>
      <c r="J109" s="67"/>
      <c r="K109" s="67"/>
      <c r="L109" s="67"/>
      <c r="M109" s="67"/>
      <c r="N109" s="67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>
        <v>1400</v>
      </c>
      <c r="AD109" s="73"/>
      <c r="AE109" s="73"/>
      <c r="AF109" s="73"/>
      <c r="AG109" s="73"/>
      <c r="AH109" s="73"/>
      <c r="AI109" s="73"/>
      <c r="AJ109" s="73"/>
      <c r="AK109" s="73"/>
      <c r="AL109" s="73"/>
      <c r="AM109" s="73">
        <v>280</v>
      </c>
      <c r="AN109" s="259"/>
      <c r="AO109" s="208"/>
    </row>
    <row r="110" spans="1:41" x14ac:dyDescent="0.3">
      <c r="A110" s="256">
        <v>45299</v>
      </c>
      <c r="B110" s="47" t="s">
        <v>231</v>
      </c>
      <c r="C110" s="49"/>
      <c r="D110" s="56" t="s">
        <v>147</v>
      </c>
      <c r="E110" s="63">
        <v>1200</v>
      </c>
      <c r="F110" s="257"/>
      <c r="G110" s="67"/>
      <c r="H110" s="67"/>
      <c r="I110" s="67"/>
      <c r="J110" s="67"/>
      <c r="K110" s="67"/>
      <c r="L110" s="67"/>
      <c r="M110" s="67"/>
      <c r="N110" s="67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>
        <v>1000</v>
      </c>
      <c r="AK110" s="73"/>
      <c r="AL110" s="73"/>
      <c r="AM110" s="73">
        <v>200</v>
      </c>
      <c r="AN110" s="12"/>
      <c r="AO110" s="12"/>
    </row>
    <row r="111" spans="1:41" x14ac:dyDescent="0.3">
      <c r="A111" s="256">
        <v>45307</v>
      </c>
      <c r="B111" s="47" t="s">
        <v>234</v>
      </c>
      <c r="C111" s="49" t="s">
        <v>235</v>
      </c>
      <c r="D111" s="56" t="s">
        <v>147</v>
      </c>
      <c r="E111" s="63">
        <v>625.32000000000005</v>
      </c>
      <c r="F111" s="257"/>
      <c r="G111" s="67"/>
      <c r="H111" s="67"/>
      <c r="I111" s="67"/>
      <c r="J111" s="67"/>
      <c r="K111" s="67"/>
      <c r="L111" s="67"/>
      <c r="M111" s="67"/>
      <c r="N111" s="67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>
        <v>521.1</v>
      </c>
      <c r="AK111" s="73"/>
      <c r="AL111" s="73"/>
      <c r="AM111" s="73">
        <v>104.22</v>
      </c>
      <c r="AN111" s="259"/>
      <c r="AO111" s="259"/>
    </row>
    <row r="112" spans="1:41" x14ac:dyDescent="0.3">
      <c r="A112" s="256">
        <v>45315</v>
      </c>
      <c r="B112" s="47" t="s">
        <v>232</v>
      </c>
      <c r="C112" s="49" t="s">
        <v>111</v>
      </c>
      <c r="D112" s="56" t="s">
        <v>147</v>
      </c>
      <c r="E112" s="63">
        <v>40</v>
      </c>
      <c r="F112" s="257"/>
      <c r="G112" s="67"/>
      <c r="H112" s="67"/>
      <c r="I112" s="67"/>
      <c r="J112" s="67"/>
      <c r="K112" s="67"/>
      <c r="L112" s="67"/>
      <c r="M112" s="67"/>
      <c r="N112" s="67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>
        <v>40</v>
      </c>
      <c r="AK112" s="73"/>
      <c r="AL112" s="73"/>
      <c r="AM112" s="73"/>
      <c r="AN112" s="259"/>
      <c r="AO112" s="259"/>
    </row>
    <row r="113" spans="1:41" x14ac:dyDescent="0.3">
      <c r="A113" s="256">
        <v>45315</v>
      </c>
      <c r="B113" s="47" t="s">
        <v>201</v>
      </c>
      <c r="C113" s="49" t="s">
        <v>236</v>
      </c>
      <c r="D113" s="56" t="s">
        <v>147</v>
      </c>
      <c r="E113" s="63">
        <v>115</v>
      </c>
      <c r="F113" s="257"/>
      <c r="G113" s="67"/>
      <c r="H113" s="67"/>
      <c r="I113" s="67"/>
      <c r="J113" s="67"/>
      <c r="K113" s="67"/>
      <c r="L113" s="67"/>
      <c r="M113" s="67"/>
      <c r="N113" s="67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>
        <v>115</v>
      </c>
      <c r="AK113" s="73"/>
      <c r="AL113" s="73"/>
      <c r="AM113" s="73"/>
      <c r="AN113" s="259"/>
      <c r="AO113" s="259"/>
    </row>
    <row r="114" spans="1:41" x14ac:dyDescent="0.3">
      <c r="A114" s="256">
        <v>45315</v>
      </c>
      <c r="B114" s="47" t="s">
        <v>142</v>
      </c>
      <c r="C114" s="49" t="s">
        <v>111</v>
      </c>
      <c r="D114" s="56" t="s">
        <v>147</v>
      </c>
      <c r="E114" s="63">
        <v>227.4</v>
      </c>
      <c r="F114" s="257"/>
      <c r="G114" s="67"/>
      <c r="H114" s="67"/>
      <c r="I114" s="67"/>
      <c r="J114" s="67"/>
      <c r="K114" s="67"/>
      <c r="L114" s="67"/>
      <c r="M114" s="67"/>
      <c r="N114" s="67"/>
      <c r="O114" s="73">
        <v>227.4</v>
      </c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259"/>
      <c r="AO114" s="259"/>
    </row>
    <row r="115" spans="1:41" x14ac:dyDescent="0.3">
      <c r="A115" s="256">
        <v>45315</v>
      </c>
      <c r="B115" s="47" t="s">
        <v>112</v>
      </c>
      <c r="C115" s="49" t="s">
        <v>111</v>
      </c>
      <c r="D115" s="56" t="s">
        <v>147</v>
      </c>
      <c r="E115" s="63">
        <v>56.8</v>
      </c>
      <c r="F115" s="257"/>
      <c r="G115" s="67"/>
      <c r="H115" s="67"/>
      <c r="I115" s="67"/>
      <c r="J115" s="67"/>
      <c r="K115" s="67"/>
      <c r="L115" s="67"/>
      <c r="M115" s="67"/>
      <c r="N115" s="67"/>
      <c r="O115" s="73"/>
      <c r="P115" s="73">
        <v>56.8</v>
      </c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207">
        <f>SUM(G105:N115)</f>
        <v>5501.1</v>
      </c>
      <c r="AO115" s="208">
        <f>SUM(O105:AM115)</f>
        <v>4140.2699999999995</v>
      </c>
    </row>
    <row r="116" spans="1:41" x14ac:dyDescent="0.3">
      <c r="A116" s="256">
        <v>45323</v>
      </c>
      <c r="B116" s="47" t="s">
        <v>220</v>
      </c>
      <c r="C116" s="49" t="s">
        <v>111</v>
      </c>
      <c r="D116" s="56" t="s">
        <v>147</v>
      </c>
      <c r="E116" s="193">
        <v>1900</v>
      </c>
      <c r="F116" s="257"/>
      <c r="G116" s="67"/>
      <c r="H116" s="67"/>
      <c r="I116" s="67"/>
      <c r="J116" s="67"/>
      <c r="K116" s="67">
        <v>1900</v>
      </c>
      <c r="L116" s="67"/>
      <c r="M116" s="67"/>
      <c r="N116" s="67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259"/>
      <c r="AO116" s="247"/>
    </row>
    <row r="117" spans="1:41" x14ac:dyDescent="0.3">
      <c r="A117" s="256">
        <v>45328</v>
      </c>
      <c r="B117" s="47" t="s">
        <v>237</v>
      </c>
      <c r="C117" s="49" t="s">
        <v>111</v>
      </c>
      <c r="D117" s="56" t="s">
        <v>147</v>
      </c>
      <c r="E117" s="193">
        <v>29783</v>
      </c>
      <c r="F117" s="257"/>
      <c r="G117" s="67"/>
      <c r="H117" s="67"/>
      <c r="I117" s="67"/>
      <c r="J117" s="67"/>
      <c r="K117" s="67">
        <v>29783</v>
      </c>
      <c r="L117" s="67"/>
      <c r="M117" s="67"/>
      <c r="N117" s="67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259"/>
      <c r="AO117" s="247"/>
    </row>
    <row r="118" spans="1:41" x14ac:dyDescent="0.3">
      <c r="A118" s="256">
        <v>45328</v>
      </c>
      <c r="B118" s="47" t="s">
        <v>238</v>
      </c>
      <c r="C118" s="49" t="s">
        <v>111</v>
      </c>
      <c r="D118" s="56" t="s">
        <v>147</v>
      </c>
      <c r="E118" s="193">
        <v>350</v>
      </c>
      <c r="F118" s="257"/>
      <c r="G118" s="67"/>
      <c r="H118" s="67"/>
      <c r="I118" s="67"/>
      <c r="J118" s="67"/>
      <c r="K118" s="67">
        <v>350</v>
      </c>
      <c r="L118" s="67"/>
      <c r="M118" s="67"/>
      <c r="N118" s="67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259"/>
      <c r="AO118" s="247"/>
    </row>
    <row r="119" spans="1:41" x14ac:dyDescent="0.3">
      <c r="A119" s="256">
        <v>45341</v>
      </c>
      <c r="B119" s="47" t="s">
        <v>239</v>
      </c>
      <c r="C119" s="49" t="s">
        <v>111</v>
      </c>
      <c r="D119" s="56" t="s">
        <v>147</v>
      </c>
      <c r="E119" s="193">
        <v>8258.2199999999993</v>
      </c>
      <c r="F119" s="257"/>
      <c r="G119" s="67"/>
      <c r="H119" s="67"/>
      <c r="I119" s="67"/>
      <c r="J119" s="67"/>
      <c r="K119" s="67">
        <v>8258.2199999999993</v>
      </c>
      <c r="L119" s="67"/>
      <c r="M119" s="67"/>
      <c r="N119" s="67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259"/>
      <c r="AO119" s="247"/>
    </row>
    <row r="120" spans="1:41" x14ac:dyDescent="0.3">
      <c r="A120" s="256">
        <v>45343</v>
      </c>
      <c r="B120" s="47" t="s">
        <v>237</v>
      </c>
      <c r="C120" s="49" t="s">
        <v>111</v>
      </c>
      <c r="D120" s="56" t="s">
        <v>147</v>
      </c>
      <c r="E120" s="193">
        <v>1193</v>
      </c>
      <c r="F120" s="257"/>
      <c r="G120" s="67"/>
      <c r="H120" s="67"/>
      <c r="I120" s="67"/>
      <c r="J120" s="67"/>
      <c r="K120" s="67">
        <v>1193</v>
      </c>
      <c r="L120" s="67"/>
      <c r="M120" s="67"/>
      <c r="N120" s="67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259"/>
      <c r="AO120" s="247"/>
    </row>
    <row r="121" spans="1:41" x14ac:dyDescent="0.3">
      <c r="A121" s="256">
        <v>45327</v>
      </c>
      <c r="B121" s="47" t="s">
        <v>240</v>
      </c>
      <c r="C121" s="49" t="s">
        <v>241</v>
      </c>
      <c r="D121" s="56" t="s">
        <v>147</v>
      </c>
      <c r="E121" s="63">
        <v>1050</v>
      </c>
      <c r="F121" s="257"/>
      <c r="G121" s="67"/>
      <c r="H121" s="67"/>
      <c r="I121" s="67"/>
      <c r="J121" s="67"/>
      <c r="K121" s="67"/>
      <c r="L121" s="67"/>
      <c r="M121" s="67"/>
      <c r="N121" s="67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>
        <v>875</v>
      </c>
      <c r="AF121" s="73"/>
      <c r="AG121" s="73"/>
      <c r="AH121" s="73"/>
      <c r="AI121" s="73"/>
      <c r="AJ121" s="73"/>
      <c r="AK121" s="73"/>
      <c r="AL121" s="73"/>
      <c r="AM121" s="73">
        <v>175</v>
      </c>
      <c r="AN121" s="259"/>
      <c r="AO121" s="247"/>
    </row>
    <row r="122" spans="1:41" x14ac:dyDescent="0.3">
      <c r="A122" s="256">
        <v>45327</v>
      </c>
      <c r="B122" s="47" t="s">
        <v>230</v>
      </c>
      <c r="C122" s="49" t="s">
        <v>242</v>
      </c>
      <c r="D122" s="56" t="s">
        <v>147</v>
      </c>
      <c r="E122" s="63">
        <v>2280</v>
      </c>
      <c r="F122" s="257"/>
      <c r="G122" s="67"/>
      <c r="H122" s="67"/>
      <c r="I122" s="67"/>
      <c r="J122" s="67"/>
      <c r="K122" s="67"/>
      <c r="L122" s="67"/>
      <c r="M122" s="67"/>
      <c r="N122" s="67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>
        <v>1900</v>
      </c>
      <c r="AD122" s="73"/>
      <c r="AE122" s="73"/>
      <c r="AF122" s="73"/>
      <c r="AG122" s="73"/>
      <c r="AH122" s="73"/>
      <c r="AI122" s="73"/>
      <c r="AJ122" s="73"/>
      <c r="AK122" s="73"/>
      <c r="AL122" s="73"/>
      <c r="AM122" s="73">
        <v>380</v>
      </c>
      <c r="AN122" s="259"/>
      <c r="AO122" s="247"/>
    </row>
    <row r="123" spans="1:41" x14ac:dyDescent="0.3">
      <c r="A123" s="256">
        <v>45330</v>
      </c>
      <c r="B123" s="47" t="s">
        <v>243</v>
      </c>
      <c r="C123" s="49" t="s">
        <v>111</v>
      </c>
      <c r="D123" s="56" t="s">
        <v>147</v>
      </c>
      <c r="E123" s="63">
        <v>24000</v>
      </c>
      <c r="F123" s="257"/>
      <c r="G123" s="67"/>
      <c r="H123" s="67"/>
      <c r="I123" s="67"/>
      <c r="J123" s="67"/>
      <c r="K123" s="67"/>
      <c r="L123" s="67"/>
      <c r="M123" s="67"/>
      <c r="N123" s="67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>
        <v>24000</v>
      </c>
      <c r="AK123" s="73"/>
      <c r="AL123" s="73"/>
      <c r="AM123" s="73"/>
      <c r="AN123" s="259"/>
      <c r="AO123" s="247"/>
    </row>
    <row r="124" spans="1:41" x14ac:dyDescent="0.3">
      <c r="A124" s="256">
        <v>45334</v>
      </c>
      <c r="B124" s="47" t="s">
        <v>245</v>
      </c>
      <c r="C124" s="49" t="s">
        <v>244</v>
      </c>
      <c r="D124" s="56" t="s">
        <v>147</v>
      </c>
      <c r="E124" s="63">
        <v>316.8</v>
      </c>
      <c r="F124" s="257"/>
      <c r="G124" s="67"/>
      <c r="H124" s="67"/>
      <c r="I124" s="67"/>
      <c r="J124" s="67"/>
      <c r="K124" s="67"/>
      <c r="L124" s="67"/>
      <c r="M124" s="67"/>
      <c r="N124" s="67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>
        <v>264</v>
      </c>
      <c r="AD124" s="73"/>
      <c r="AE124" s="73"/>
      <c r="AF124" s="73"/>
      <c r="AG124" s="73"/>
      <c r="AH124" s="73"/>
      <c r="AI124" s="73"/>
      <c r="AJ124" s="73"/>
      <c r="AK124" s="73"/>
      <c r="AL124" s="73"/>
      <c r="AM124" s="73">
        <v>52.8</v>
      </c>
      <c r="AN124" s="259"/>
      <c r="AO124" s="247"/>
    </row>
    <row r="125" spans="1:41" x14ac:dyDescent="0.3">
      <c r="A125" s="256">
        <v>45334</v>
      </c>
      <c r="B125" s="47" t="s">
        <v>246</v>
      </c>
      <c r="C125" s="49" t="s">
        <v>111</v>
      </c>
      <c r="D125" s="56" t="s">
        <v>147</v>
      </c>
      <c r="E125" s="63">
        <v>4190</v>
      </c>
      <c r="F125" s="257"/>
      <c r="G125" s="67"/>
      <c r="H125" s="67"/>
      <c r="I125" s="67"/>
      <c r="J125" s="67"/>
      <c r="K125" s="67"/>
      <c r="L125" s="67"/>
      <c r="M125" s="67"/>
      <c r="N125" s="67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>
        <v>4190</v>
      </c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259"/>
      <c r="AO125" s="247"/>
    </row>
    <row r="126" spans="1:41" x14ac:dyDescent="0.3">
      <c r="A126" s="256">
        <v>45342</v>
      </c>
      <c r="B126" s="47" t="s">
        <v>247</v>
      </c>
      <c r="C126" s="49" t="s">
        <v>111</v>
      </c>
      <c r="D126" s="56" t="s">
        <v>147</v>
      </c>
      <c r="E126" s="63">
        <v>249.99</v>
      </c>
      <c r="F126" s="257"/>
      <c r="G126" s="67"/>
      <c r="H126" s="67"/>
      <c r="I126" s="67"/>
      <c r="J126" s="67"/>
      <c r="K126" s="67"/>
      <c r="L126" s="67"/>
      <c r="M126" s="67"/>
      <c r="N126" s="67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>
        <v>249.99</v>
      </c>
      <c r="AK126" s="73"/>
      <c r="AL126" s="73"/>
      <c r="AM126" s="73"/>
      <c r="AN126" s="259"/>
      <c r="AO126" s="247"/>
    </row>
    <row r="127" spans="1:41" x14ac:dyDescent="0.3">
      <c r="A127" s="256">
        <v>45342</v>
      </c>
      <c r="B127" s="47" t="s">
        <v>248</v>
      </c>
      <c r="C127" s="49" t="s">
        <v>111</v>
      </c>
      <c r="D127" s="56" t="s">
        <v>147</v>
      </c>
      <c r="E127" s="63">
        <v>985</v>
      </c>
      <c r="F127" s="257"/>
      <c r="G127" s="67"/>
      <c r="H127" s="67"/>
      <c r="I127" s="67"/>
      <c r="J127" s="67"/>
      <c r="K127" s="67"/>
      <c r="L127" s="67"/>
      <c r="M127" s="67"/>
      <c r="N127" s="67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>
        <v>985</v>
      </c>
      <c r="AK127" s="73"/>
      <c r="AL127" s="73"/>
      <c r="AM127" s="73"/>
      <c r="AN127" s="259"/>
      <c r="AO127" s="247"/>
    </row>
    <row r="128" spans="1:41" x14ac:dyDescent="0.3">
      <c r="A128" s="256">
        <v>45348</v>
      </c>
      <c r="B128" s="47" t="s">
        <v>112</v>
      </c>
      <c r="C128" s="49" t="s">
        <v>210</v>
      </c>
      <c r="D128" s="56" t="s">
        <v>147</v>
      </c>
      <c r="E128" s="63">
        <v>56.84</v>
      </c>
      <c r="F128" s="257"/>
      <c r="G128" s="67"/>
      <c r="H128" s="67"/>
      <c r="I128" s="67"/>
      <c r="J128" s="67"/>
      <c r="K128" s="67"/>
      <c r="L128" s="67"/>
      <c r="M128" s="67"/>
      <c r="N128" s="67"/>
      <c r="O128" s="73"/>
      <c r="P128" s="73">
        <v>56.84</v>
      </c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259"/>
      <c r="AO128" s="247"/>
    </row>
    <row r="129" spans="1:41" x14ac:dyDescent="0.3">
      <c r="A129" s="256">
        <v>45348</v>
      </c>
      <c r="B129" s="47" t="s">
        <v>249</v>
      </c>
      <c r="C129" s="49" t="s">
        <v>111</v>
      </c>
      <c r="D129" s="56" t="s">
        <v>147</v>
      </c>
      <c r="E129" s="63">
        <v>227.36</v>
      </c>
      <c r="F129" s="257"/>
      <c r="G129" s="67"/>
      <c r="H129" s="67"/>
      <c r="I129" s="67"/>
      <c r="J129" s="67"/>
      <c r="K129" s="67"/>
      <c r="L129" s="67"/>
      <c r="M129" s="67"/>
      <c r="N129" s="67"/>
      <c r="O129" s="73">
        <v>227.36</v>
      </c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259"/>
      <c r="AO129" s="247"/>
    </row>
    <row r="130" spans="1:41" x14ac:dyDescent="0.3">
      <c r="A130" s="256">
        <v>45348</v>
      </c>
      <c r="B130" s="47" t="s">
        <v>240</v>
      </c>
      <c r="C130" s="49" t="s">
        <v>250</v>
      </c>
      <c r="D130" s="56" t="s">
        <v>147</v>
      </c>
      <c r="E130" s="63">
        <v>756</v>
      </c>
      <c r="F130" s="257"/>
      <c r="G130" s="67"/>
      <c r="H130" s="67"/>
      <c r="I130" s="67"/>
      <c r="J130" s="67"/>
      <c r="K130" s="67"/>
      <c r="L130" s="67"/>
      <c r="M130" s="67"/>
      <c r="N130" s="67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>
        <v>630</v>
      </c>
      <c r="AF130" s="73"/>
      <c r="AG130" s="73"/>
      <c r="AH130" s="73"/>
      <c r="AI130" s="73"/>
      <c r="AJ130" s="73"/>
      <c r="AK130" s="73"/>
      <c r="AL130" s="73"/>
      <c r="AM130" s="73">
        <v>126</v>
      </c>
      <c r="AN130" s="259"/>
      <c r="AO130" s="259"/>
    </row>
    <row r="131" spans="1:41" x14ac:dyDescent="0.3">
      <c r="A131" s="256">
        <v>45348</v>
      </c>
      <c r="B131" s="47" t="s">
        <v>240</v>
      </c>
      <c r="C131" s="49" t="s">
        <v>251</v>
      </c>
      <c r="D131" s="56" t="s">
        <v>147</v>
      </c>
      <c r="E131" s="63">
        <v>26426.3</v>
      </c>
      <c r="F131" s="257"/>
      <c r="G131" s="67"/>
      <c r="H131" s="67"/>
      <c r="I131" s="67"/>
      <c r="J131" s="67"/>
      <c r="K131" s="67"/>
      <c r="L131" s="67"/>
      <c r="M131" s="67"/>
      <c r="N131" s="67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>
        <v>22021.919999999998</v>
      </c>
      <c r="AF131" s="73"/>
      <c r="AG131" s="73"/>
      <c r="AH131" s="73"/>
      <c r="AI131" s="73"/>
      <c r="AJ131" s="73"/>
      <c r="AK131" s="73"/>
      <c r="AL131" s="73"/>
      <c r="AM131" s="73">
        <v>4404.38</v>
      </c>
      <c r="AN131" s="259"/>
      <c r="AO131" s="259"/>
    </row>
    <row r="132" spans="1:41" x14ac:dyDescent="0.3">
      <c r="A132" s="256">
        <v>45349</v>
      </c>
      <c r="B132" s="47" t="s">
        <v>164</v>
      </c>
      <c r="C132" s="49" t="s">
        <v>252</v>
      </c>
      <c r="D132" s="56" t="s">
        <v>147</v>
      </c>
      <c r="E132" s="63">
        <v>168</v>
      </c>
      <c r="F132" s="257"/>
      <c r="G132" s="67"/>
      <c r="H132" s="67"/>
      <c r="I132" s="67"/>
      <c r="J132" s="67"/>
      <c r="K132" s="67"/>
      <c r="L132" s="67"/>
      <c r="M132" s="67"/>
      <c r="N132" s="67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>
        <v>140</v>
      </c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>
        <v>28</v>
      </c>
      <c r="AN132" s="259"/>
      <c r="AO132" s="259"/>
    </row>
    <row r="133" spans="1:41" x14ac:dyDescent="0.3">
      <c r="A133" s="256">
        <v>45349</v>
      </c>
      <c r="B133" s="47" t="s">
        <v>234</v>
      </c>
      <c r="C133" s="49" t="s">
        <v>253</v>
      </c>
      <c r="D133" s="56" t="s">
        <v>147</v>
      </c>
      <c r="E133" s="63">
        <v>1239.5999999999999</v>
      </c>
      <c r="F133" s="257"/>
      <c r="G133" s="67"/>
      <c r="H133" s="67"/>
      <c r="I133" s="67"/>
      <c r="J133" s="67"/>
      <c r="K133" s="67"/>
      <c r="L133" s="67"/>
      <c r="M133" s="67"/>
      <c r="N133" s="67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>
        <v>1033</v>
      </c>
      <c r="AD133" s="73"/>
      <c r="AE133" s="73"/>
      <c r="AF133" s="73"/>
      <c r="AG133" s="73"/>
      <c r="AH133" s="73"/>
      <c r="AI133" s="73"/>
      <c r="AJ133" s="73"/>
      <c r="AK133" s="73"/>
      <c r="AL133" s="73"/>
      <c r="AM133" s="73">
        <v>206.6</v>
      </c>
      <c r="AN133" s="259"/>
      <c r="AO133" s="259"/>
    </row>
    <row r="134" spans="1:41" x14ac:dyDescent="0.3">
      <c r="A134" s="256">
        <v>45351</v>
      </c>
      <c r="B134" s="47" t="s">
        <v>254</v>
      </c>
      <c r="C134" s="49" t="s">
        <v>255</v>
      </c>
      <c r="D134" s="56" t="s">
        <v>147</v>
      </c>
      <c r="E134" s="63">
        <v>504</v>
      </c>
      <c r="F134" s="257"/>
      <c r="G134" s="67"/>
      <c r="H134" s="67"/>
      <c r="I134" s="67"/>
      <c r="J134" s="67"/>
      <c r="K134" s="67"/>
      <c r="L134" s="67"/>
      <c r="M134" s="67"/>
      <c r="N134" s="67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>
        <v>420</v>
      </c>
      <c r="AD134" s="73"/>
      <c r="AE134" s="73"/>
      <c r="AF134" s="73"/>
      <c r="AG134" s="73"/>
      <c r="AH134" s="73"/>
      <c r="AI134" s="73"/>
      <c r="AJ134" s="73"/>
      <c r="AK134" s="73"/>
      <c r="AL134" s="73"/>
      <c r="AM134" s="73">
        <v>84</v>
      </c>
      <c r="AN134" s="207">
        <f>SUM(G116:N134)</f>
        <v>41484.22</v>
      </c>
      <c r="AO134" s="208">
        <f>SUM(O116:AM134)</f>
        <v>62449.889999999992</v>
      </c>
    </row>
    <row r="135" spans="1:41" x14ac:dyDescent="0.3">
      <c r="A135" s="256">
        <v>45359</v>
      </c>
      <c r="B135" s="47" t="s">
        <v>259</v>
      </c>
      <c r="C135" s="49"/>
      <c r="D135" s="56" t="s">
        <v>147</v>
      </c>
      <c r="E135" s="193">
        <v>11010.96</v>
      </c>
      <c r="F135" s="257"/>
      <c r="G135" s="67"/>
      <c r="H135" s="67"/>
      <c r="I135" s="67"/>
      <c r="J135" s="67"/>
      <c r="K135" s="67">
        <v>11010.96</v>
      </c>
      <c r="L135" s="67"/>
      <c r="M135" s="67"/>
      <c r="N135" s="67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259"/>
      <c r="AO135" s="247"/>
    </row>
    <row r="136" spans="1:41" x14ac:dyDescent="0.3">
      <c r="A136" s="256">
        <v>45356</v>
      </c>
      <c r="B136" s="47" t="s">
        <v>258</v>
      </c>
      <c r="C136" s="49"/>
      <c r="D136" s="56" t="s">
        <v>147</v>
      </c>
      <c r="E136" s="63">
        <v>122.4</v>
      </c>
      <c r="F136" s="257"/>
      <c r="G136" s="67"/>
      <c r="H136" s="67"/>
      <c r="I136" s="67"/>
      <c r="J136" s="67"/>
      <c r="K136" s="67"/>
      <c r="L136" s="67"/>
      <c r="M136" s="67"/>
      <c r="N136" s="67"/>
      <c r="O136" s="73"/>
      <c r="P136" s="73"/>
      <c r="Q136" s="73"/>
      <c r="R136" s="73"/>
      <c r="S136" s="73"/>
      <c r="T136" s="73">
        <v>122.4</v>
      </c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259"/>
      <c r="AO136" s="247"/>
    </row>
    <row r="137" spans="1:41" x14ac:dyDescent="0.3">
      <c r="A137" s="256">
        <v>45376</v>
      </c>
      <c r="B137" s="47" t="s">
        <v>260</v>
      </c>
      <c r="C137" s="49"/>
      <c r="D137" s="56" t="s">
        <v>147</v>
      </c>
      <c r="E137" s="63">
        <v>80</v>
      </c>
      <c r="F137" s="257"/>
      <c r="G137" s="67"/>
      <c r="H137" s="67"/>
      <c r="I137" s="67"/>
      <c r="J137" s="67"/>
      <c r="K137" s="67"/>
      <c r="L137" s="67"/>
      <c r="M137" s="67"/>
      <c r="N137" s="67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>
        <v>80</v>
      </c>
      <c r="AK137" s="73"/>
      <c r="AL137" s="73"/>
      <c r="AM137" s="73"/>
      <c r="AN137" s="259"/>
      <c r="AO137" s="247"/>
    </row>
    <row r="138" spans="1:41" x14ac:dyDescent="0.3">
      <c r="A138" s="256">
        <v>45376</v>
      </c>
      <c r="B138" s="47" t="s">
        <v>249</v>
      </c>
      <c r="C138" s="49"/>
      <c r="D138" s="56" t="s">
        <v>147</v>
      </c>
      <c r="E138" s="63">
        <v>227.4</v>
      </c>
      <c r="F138" s="257"/>
      <c r="G138" s="67"/>
      <c r="H138" s="67"/>
      <c r="I138" s="67"/>
      <c r="J138" s="67"/>
      <c r="K138" s="67"/>
      <c r="L138" s="67"/>
      <c r="M138" s="67"/>
      <c r="N138" s="67"/>
      <c r="O138" s="73">
        <v>227.4</v>
      </c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259"/>
      <c r="AO138" s="247"/>
    </row>
    <row r="139" spans="1:41" x14ac:dyDescent="0.3">
      <c r="A139" s="256">
        <v>45376</v>
      </c>
      <c r="B139" s="47" t="s">
        <v>112</v>
      </c>
      <c r="C139" s="49"/>
      <c r="D139" s="56" t="s">
        <v>147</v>
      </c>
      <c r="E139" s="63">
        <v>56.8</v>
      </c>
      <c r="F139" s="257"/>
      <c r="G139" s="67"/>
      <c r="H139" s="67"/>
      <c r="I139" s="67"/>
      <c r="J139" s="67"/>
      <c r="K139" s="67"/>
      <c r="L139" s="67"/>
      <c r="M139" s="67"/>
      <c r="N139" s="67"/>
      <c r="O139" s="73"/>
      <c r="P139" s="73">
        <v>56.8</v>
      </c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207">
        <f>SUM(G135:N139)</f>
        <v>11010.96</v>
      </c>
      <c r="AO139" s="208">
        <f>SUM(O135:AM139)</f>
        <v>486.6</v>
      </c>
    </row>
    <row r="140" spans="1:41" x14ac:dyDescent="0.3">
      <c r="A140" s="256"/>
      <c r="B140" s="47"/>
      <c r="C140" s="49"/>
      <c r="D140" s="56"/>
      <c r="E140" s="63"/>
      <c r="F140" s="257"/>
      <c r="G140" s="67"/>
      <c r="H140" s="67"/>
      <c r="I140" s="67"/>
      <c r="J140" s="67"/>
      <c r="K140" s="67"/>
      <c r="L140" s="67"/>
      <c r="M140" s="67"/>
      <c r="N140" s="67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259"/>
      <c r="AO140" s="247"/>
    </row>
    <row r="141" spans="1:41" x14ac:dyDescent="0.3">
      <c r="A141" s="256"/>
      <c r="B141" s="47"/>
      <c r="C141" s="49"/>
      <c r="D141" s="56"/>
      <c r="E141" s="63"/>
      <c r="F141" s="257"/>
      <c r="G141" s="67"/>
      <c r="H141" s="67"/>
      <c r="I141" s="67"/>
      <c r="J141" s="67"/>
      <c r="K141" s="67"/>
      <c r="L141" s="67"/>
      <c r="M141" s="67"/>
      <c r="N141" s="67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259"/>
      <c r="AO141" s="247"/>
    </row>
    <row r="142" spans="1:41" x14ac:dyDescent="0.3">
      <c r="A142" s="256"/>
      <c r="B142" s="47"/>
      <c r="C142" s="49"/>
      <c r="D142" s="56"/>
      <c r="E142" s="63"/>
      <c r="F142" s="257"/>
      <c r="G142" s="67"/>
      <c r="H142" s="67"/>
      <c r="I142" s="67"/>
      <c r="J142" s="67"/>
      <c r="K142" s="67"/>
      <c r="L142" s="67"/>
      <c r="M142" s="67"/>
      <c r="N142" s="67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259"/>
      <c r="AO142" s="247"/>
    </row>
    <row r="143" spans="1:41" x14ac:dyDescent="0.3">
      <c r="A143" s="256"/>
      <c r="B143" s="47"/>
      <c r="C143" s="49"/>
      <c r="D143" s="56"/>
      <c r="E143" s="63"/>
      <c r="F143" s="257"/>
      <c r="G143" s="67"/>
      <c r="H143" s="67"/>
      <c r="I143" s="67"/>
      <c r="J143" s="67"/>
      <c r="K143" s="67"/>
      <c r="L143" s="67"/>
      <c r="M143" s="67"/>
      <c r="N143" s="67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259"/>
      <c r="AO143" s="247"/>
    </row>
    <row r="144" spans="1:41" x14ac:dyDescent="0.3">
      <c r="A144" s="256"/>
      <c r="B144" s="47"/>
      <c r="C144" s="49"/>
      <c r="D144" s="56"/>
      <c r="E144" s="63"/>
      <c r="F144" s="257"/>
      <c r="G144" s="67"/>
      <c r="H144" s="67"/>
      <c r="I144" s="67"/>
      <c r="J144" s="67"/>
      <c r="K144" s="67"/>
      <c r="L144" s="67"/>
      <c r="M144" s="67"/>
      <c r="N144" s="67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259"/>
      <c r="AO144" s="247"/>
    </row>
    <row r="145" spans="1:258" x14ac:dyDescent="0.3">
      <c r="A145" s="256"/>
      <c r="B145" s="47"/>
      <c r="C145" s="49"/>
      <c r="D145" s="56"/>
      <c r="E145" s="63"/>
      <c r="F145" s="257"/>
      <c r="G145" s="67"/>
      <c r="H145" s="67"/>
      <c r="I145" s="67"/>
      <c r="J145" s="67"/>
      <c r="K145" s="67"/>
      <c r="L145" s="67"/>
      <c r="M145" s="67"/>
      <c r="N145" s="67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259"/>
      <c r="AO145" s="247"/>
    </row>
    <row r="146" spans="1:258" x14ac:dyDescent="0.3">
      <c r="A146" s="256"/>
      <c r="B146" s="47"/>
      <c r="C146" s="49"/>
      <c r="D146" s="56"/>
      <c r="E146" s="63"/>
      <c r="F146" s="257"/>
      <c r="G146" s="67"/>
      <c r="H146" s="67"/>
      <c r="I146" s="67"/>
      <c r="J146" s="67"/>
      <c r="K146" s="67"/>
      <c r="L146" s="67"/>
      <c r="M146" s="67"/>
      <c r="N146" s="67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259"/>
      <c r="AO146" s="247"/>
    </row>
    <row r="147" spans="1:258" x14ac:dyDescent="0.3">
      <c r="A147" s="256"/>
      <c r="B147" s="47"/>
      <c r="C147" s="49"/>
      <c r="D147" s="56"/>
      <c r="E147" s="63"/>
      <c r="F147" s="257"/>
      <c r="G147" s="67"/>
      <c r="H147" s="67"/>
      <c r="I147" s="67"/>
      <c r="J147" s="67"/>
      <c r="K147" s="67"/>
      <c r="L147" s="67"/>
      <c r="M147" s="67"/>
      <c r="N147" s="67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259"/>
      <c r="AO147" s="247"/>
    </row>
    <row r="148" spans="1:258" x14ac:dyDescent="0.3">
      <c r="A148" s="256"/>
      <c r="B148" s="47"/>
      <c r="C148" s="49"/>
      <c r="D148" s="56"/>
      <c r="E148" s="63"/>
      <c r="F148" s="257"/>
      <c r="G148" s="67"/>
      <c r="H148" s="67"/>
      <c r="I148" s="67"/>
      <c r="J148" s="67"/>
      <c r="K148" s="67"/>
      <c r="L148" s="67"/>
      <c r="M148" s="67"/>
      <c r="N148" s="67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259"/>
      <c r="AO148" s="247"/>
    </row>
    <row r="149" spans="1:258" x14ac:dyDescent="0.3">
      <c r="A149" s="256"/>
      <c r="B149" s="47"/>
      <c r="C149" s="49"/>
      <c r="D149" s="56"/>
      <c r="E149" s="63"/>
      <c r="F149" s="257"/>
      <c r="G149" s="67"/>
      <c r="H149" s="67"/>
      <c r="I149" s="67"/>
      <c r="J149" s="67"/>
      <c r="K149" s="67"/>
      <c r="L149" s="67"/>
      <c r="M149" s="67"/>
      <c r="N149" s="67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259"/>
      <c r="AO149" s="247"/>
    </row>
    <row r="150" spans="1:258" x14ac:dyDescent="0.3">
      <c r="A150" s="256"/>
      <c r="B150" s="47"/>
      <c r="C150" s="49"/>
      <c r="D150" s="56"/>
      <c r="E150" s="63"/>
      <c r="F150" s="257"/>
      <c r="G150" s="67"/>
      <c r="H150" s="67"/>
      <c r="I150" s="67"/>
      <c r="J150" s="67"/>
      <c r="K150" s="67"/>
      <c r="L150" s="67"/>
      <c r="M150" s="67"/>
      <c r="N150" s="67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259"/>
      <c r="AO150" s="259"/>
    </row>
    <row r="151" spans="1:258" x14ac:dyDescent="0.3">
      <c r="A151" s="256"/>
      <c r="B151" s="47"/>
      <c r="C151" s="49"/>
      <c r="D151" s="56"/>
      <c r="E151" s="63"/>
      <c r="F151" s="257"/>
      <c r="G151" s="67"/>
      <c r="H151" s="67"/>
      <c r="I151" s="67"/>
      <c r="J151" s="67"/>
      <c r="K151" s="67"/>
      <c r="L151" s="67"/>
      <c r="M151" s="67"/>
      <c r="N151" s="67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259"/>
      <c r="AO151" s="259"/>
    </row>
    <row r="152" spans="1:258" s="2" customFormat="1" x14ac:dyDescent="0.3">
      <c r="A152" s="39"/>
      <c r="B152" s="53" t="s">
        <v>31</v>
      </c>
      <c r="D152" s="57"/>
      <c r="E152" s="189" t="e">
        <f>SUM(E15:E73)-#REF!-#REF!</f>
        <v>#REF!</v>
      </c>
      <c r="F152" s="189">
        <v>0</v>
      </c>
      <c r="G152" s="69">
        <f>SUM(G9:G151)</f>
        <v>14976</v>
      </c>
      <c r="H152" s="69">
        <f t="shared" ref="H152:AO152" si="0">SUM(H9:H151)</f>
        <v>189.29</v>
      </c>
      <c r="I152" s="69">
        <f t="shared" si="0"/>
        <v>0</v>
      </c>
      <c r="J152" s="69">
        <f t="shared" si="0"/>
        <v>520.19000000000005</v>
      </c>
      <c r="K152" s="69">
        <f t="shared" si="0"/>
        <v>88904.57</v>
      </c>
      <c r="L152" s="69">
        <f t="shared" si="0"/>
        <v>0</v>
      </c>
      <c r="M152" s="69">
        <f t="shared" si="0"/>
        <v>422</v>
      </c>
      <c r="N152" s="69">
        <f t="shared" si="0"/>
        <v>2133.83</v>
      </c>
      <c r="O152" s="69">
        <f t="shared" si="0"/>
        <v>2728.7600000000007</v>
      </c>
      <c r="P152" s="69">
        <f t="shared" si="0"/>
        <v>681.64</v>
      </c>
      <c r="Q152" s="69">
        <f t="shared" si="0"/>
        <v>0</v>
      </c>
      <c r="R152" s="69">
        <f t="shared" si="0"/>
        <v>96.689999999999984</v>
      </c>
      <c r="S152" s="69">
        <f t="shared" si="0"/>
        <v>0</v>
      </c>
      <c r="T152" s="69">
        <f t="shared" si="0"/>
        <v>122.4</v>
      </c>
      <c r="U152" s="69">
        <f t="shared" si="0"/>
        <v>635.6</v>
      </c>
      <c r="V152" s="69">
        <f t="shared" si="0"/>
        <v>139</v>
      </c>
      <c r="W152" s="69">
        <f t="shared" si="0"/>
        <v>940</v>
      </c>
      <c r="X152" s="69">
        <f t="shared" si="0"/>
        <v>78.5</v>
      </c>
      <c r="Y152" s="69">
        <f t="shared" si="0"/>
        <v>270</v>
      </c>
      <c r="Z152" s="69">
        <f t="shared" si="0"/>
        <v>0</v>
      </c>
      <c r="AA152" s="69">
        <f t="shared" si="0"/>
        <v>3208.7599999999998</v>
      </c>
      <c r="AB152" s="69">
        <f t="shared" si="0"/>
        <v>800.80000000000007</v>
      </c>
      <c r="AC152" s="69">
        <f t="shared" si="0"/>
        <v>9542.58</v>
      </c>
      <c r="AD152" s="69">
        <f t="shared" si="0"/>
        <v>292</v>
      </c>
      <c r="AE152" s="69">
        <f t="shared" si="0"/>
        <v>24165.919999999998</v>
      </c>
      <c r="AF152" s="69">
        <f t="shared" si="0"/>
        <v>0</v>
      </c>
      <c r="AG152" s="69">
        <f t="shared" si="0"/>
        <v>59.99</v>
      </c>
      <c r="AH152" s="69">
        <f t="shared" si="0"/>
        <v>0</v>
      </c>
      <c r="AI152" s="69">
        <f t="shared" si="0"/>
        <v>0</v>
      </c>
      <c r="AJ152" s="69">
        <f t="shared" si="0"/>
        <v>47343.96</v>
      </c>
      <c r="AK152" s="69">
        <f t="shared" si="0"/>
        <v>0</v>
      </c>
      <c r="AL152" s="69">
        <f t="shared" si="0"/>
        <v>17142.45</v>
      </c>
      <c r="AM152" s="69">
        <f t="shared" si="0"/>
        <v>13541.56</v>
      </c>
      <c r="AN152" s="69">
        <f t="shared" si="0"/>
        <v>107145.88</v>
      </c>
      <c r="AO152" s="69">
        <f t="shared" si="0"/>
        <v>121790.61</v>
      </c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</row>
    <row r="153" spans="1:258" ht="13.5" thickBot="1" x14ac:dyDescent="0.35">
      <c r="A153" s="38"/>
      <c r="B153" s="52" t="s">
        <v>30</v>
      </c>
      <c r="C153" s="9"/>
      <c r="D153" s="58"/>
      <c r="E153" s="65" t="e">
        <f>#REF!+#REF!+#REF!+#REF!+#REF!</f>
        <v>#REF!</v>
      </c>
      <c r="F153" s="187" t="e">
        <f>#REF!+#REF!+#REF!+#REF!+#REF!+#REF!+#REF!</f>
        <v>#REF!</v>
      </c>
      <c r="G153" s="70"/>
      <c r="H153" s="71"/>
      <c r="I153" s="71"/>
      <c r="J153" s="71"/>
      <c r="K153" s="71"/>
      <c r="L153" s="71"/>
      <c r="M153" s="71"/>
      <c r="N153" s="71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6"/>
      <c r="AH153" s="76"/>
      <c r="AI153" s="76"/>
      <c r="AJ153" s="76"/>
      <c r="AK153" s="76"/>
      <c r="AL153" s="76"/>
      <c r="AM153" s="11"/>
      <c r="AN153" s="40"/>
      <c r="AO153" s="40"/>
    </row>
    <row r="154" spans="1:258" x14ac:dyDescent="0.3">
      <c r="A154" s="35"/>
      <c r="B154" s="3"/>
      <c r="C154" s="3"/>
      <c r="D154" s="44"/>
      <c r="E154" s="10"/>
      <c r="F154" s="10"/>
      <c r="G154" s="5"/>
      <c r="H154" s="5"/>
      <c r="I154" s="5"/>
      <c r="J154" s="5"/>
      <c r="K154" s="5"/>
      <c r="L154" s="5"/>
      <c r="M154" s="5"/>
      <c r="N154" s="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6"/>
      <c r="AE154" s="26"/>
      <c r="AF154" s="25"/>
      <c r="AG154" s="27"/>
      <c r="AH154" s="27"/>
      <c r="AI154" s="27"/>
      <c r="AJ154" s="27"/>
      <c r="AK154" s="27"/>
      <c r="AL154" s="27"/>
      <c r="AM154" s="13"/>
      <c r="AN154" s="40"/>
      <c r="AO154" s="40"/>
    </row>
    <row r="155" spans="1:258" s="1" customFormat="1" ht="26" x14ac:dyDescent="0.3">
      <c r="A155" s="39"/>
      <c r="B155" s="14"/>
      <c r="C155" s="14"/>
      <c r="D155" s="45"/>
      <c r="E155" s="4"/>
      <c r="F155" s="4"/>
      <c r="G155" s="51"/>
      <c r="H155" s="51">
        <f>SUM(G152:N152)</f>
        <v>107145.88</v>
      </c>
      <c r="I155" s="4"/>
      <c r="J155" s="48"/>
      <c r="K155" s="4"/>
      <c r="L155" s="4"/>
      <c r="M155" s="4"/>
      <c r="N155" s="4"/>
      <c r="O155" s="29"/>
      <c r="P155" s="29"/>
      <c r="Q155" s="15">
        <f>SUM(Q152:AK152)</f>
        <v>87696.2</v>
      </c>
      <c r="R155" s="15"/>
      <c r="S155" s="29"/>
      <c r="T155" s="29"/>
      <c r="U155" s="29"/>
      <c r="V155" s="29"/>
      <c r="W155" s="29"/>
      <c r="X155" s="15"/>
      <c r="Y155" s="15"/>
      <c r="Z155" s="42" t="s">
        <v>14</v>
      </c>
      <c r="AA155" s="15">
        <f>SUM(O152:AM152)</f>
        <v>121790.60999999999</v>
      </c>
      <c r="AB155" s="29"/>
      <c r="AD155" s="30"/>
      <c r="AE155" s="30"/>
      <c r="AF155" s="29"/>
      <c r="AG155" s="41"/>
      <c r="AH155" s="41"/>
      <c r="AI155" s="41"/>
      <c r="AJ155" s="41"/>
      <c r="AK155" s="41"/>
      <c r="AL155" s="41"/>
      <c r="AM155" s="13"/>
      <c r="AN155" s="40"/>
      <c r="AO155" s="40"/>
    </row>
    <row r="156" spans="1:258" x14ac:dyDescent="0.3">
      <c r="A156" s="35"/>
      <c r="B156" s="3"/>
      <c r="C156" s="3"/>
      <c r="D156" s="4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6"/>
      <c r="AE156" s="26"/>
      <c r="AF156" s="25"/>
      <c r="AG156" s="27"/>
      <c r="AH156" s="27"/>
      <c r="AI156" s="27"/>
      <c r="AJ156" s="27"/>
      <c r="AK156" s="27"/>
      <c r="AL156" s="27"/>
      <c r="AM156" s="13"/>
      <c r="AN156" s="40"/>
      <c r="AO156" s="40"/>
    </row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</sheetData>
  <autoFilter ref="A2:AM139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zoomScaleNormal="100" workbookViewId="0">
      <selection activeCell="O9" sqref="O9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45016</v>
      </c>
      <c r="D7" s="133">
        <v>45046</v>
      </c>
      <c r="E7" s="133">
        <v>45077</v>
      </c>
      <c r="F7" s="133">
        <v>45107</v>
      </c>
      <c r="G7" s="133">
        <v>44773</v>
      </c>
      <c r="H7" s="133">
        <v>44804</v>
      </c>
      <c r="I7" s="133">
        <v>44834</v>
      </c>
      <c r="J7" s="133">
        <v>44865</v>
      </c>
      <c r="K7" s="133">
        <v>45260</v>
      </c>
      <c r="L7" s="133">
        <v>45291</v>
      </c>
      <c r="M7" s="133">
        <v>45322</v>
      </c>
      <c r="N7" s="134">
        <v>45350</v>
      </c>
      <c r="O7" s="133">
        <v>45382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26676.82</v>
      </c>
      <c r="D9" s="139">
        <v>34257.01</v>
      </c>
      <c r="E9" s="139">
        <v>31773.26</v>
      </c>
      <c r="F9" s="139">
        <v>26761.95</v>
      </c>
      <c r="G9" s="140">
        <v>24150.32</v>
      </c>
      <c r="H9" s="140">
        <v>21317.73</v>
      </c>
      <c r="I9" s="140">
        <v>27792.19</v>
      </c>
      <c r="J9" s="140">
        <v>6690.58</v>
      </c>
      <c r="K9" s="140">
        <v>26662.46</v>
      </c>
      <c r="L9" s="140">
        <v>16367.68</v>
      </c>
      <c r="M9" s="140">
        <v>32728.51</v>
      </c>
      <c r="N9" s="140">
        <v>11762.84</v>
      </c>
      <c r="O9" s="140">
        <v>27730.83</v>
      </c>
    </row>
    <row r="10" spans="1:19" s="137" customFormat="1" ht="15.75" customHeight="1" thickBot="1" x14ac:dyDescent="0.3">
      <c r="B10" s="204" t="s">
        <v>85</v>
      </c>
      <c r="C10" s="142">
        <v>16254.34</v>
      </c>
      <c r="D10" s="141">
        <v>16327.41</v>
      </c>
      <c r="E10" s="141">
        <v>16327.41</v>
      </c>
      <c r="F10" s="141">
        <v>16327.41</v>
      </c>
      <c r="G10" s="141">
        <v>16327.41</v>
      </c>
      <c r="H10" s="141">
        <v>16327.41</v>
      </c>
      <c r="I10" s="141">
        <v>16327.41</v>
      </c>
      <c r="J10" s="142">
        <v>36443.629999999997</v>
      </c>
      <c r="K10" s="142">
        <v>20443.63</v>
      </c>
      <c r="L10" s="142">
        <v>20443.63</v>
      </c>
      <c r="M10" s="142">
        <v>5443.63</v>
      </c>
      <c r="N10" s="142">
        <v>5443.63</v>
      </c>
      <c r="O10" s="142">
        <v>0</v>
      </c>
    </row>
    <row r="11" spans="1:19" s="130" customFormat="1" ht="15.75" customHeight="1" thickBot="1" x14ac:dyDescent="0.3">
      <c r="B11" s="143" t="s">
        <v>0</v>
      </c>
      <c r="C11" s="144">
        <f t="shared" ref="C11:O11" si="0">SUM(C9:C10)</f>
        <v>42931.16</v>
      </c>
      <c r="D11" s="144">
        <f t="shared" si="0"/>
        <v>50584.42</v>
      </c>
      <c r="E11" s="144">
        <f t="shared" si="0"/>
        <v>48100.67</v>
      </c>
      <c r="F11" s="144">
        <f t="shared" si="0"/>
        <v>43089.36</v>
      </c>
      <c r="G11" s="144">
        <f t="shared" si="0"/>
        <v>40477.729999999996</v>
      </c>
      <c r="H11" s="144">
        <f t="shared" si="0"/>
        <v>37645.14</v>
      </c>
      <c r="I11" s="144">
        <f t="shared" si="0"/>
        <v>44119.6</v>
      </c>
      <c r="J11" s="144">
        <f t="shared" si="0"/>
        <v>43134.21</v>
      </c>
      <c r="K11" s="144">
        <f t="shared" si="0"/>
        <v>47106.09</v>
      </c>
      <c r="L11" s="144">
        <f t="shared" si="0"/>
        <v>36811.31</v>
      </c>
      <c r="M11" s="144">
        <f t="shared" si="0"/>
        <v>38172.14</v>
      </c>
      <c r="N11" s="144">
        <f t="shared" si="0"/>
        <v>17206.47</v>
      </c>
      <c r="O11" s="144">
        <f t="shared" si="0"/>
        <v>27730.83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-1890.9800000000032</v>
      </c>
      <c r="D14" s="153">
        <f t="shared" ref="D14:O14" si="1">D11-C11</f>
        <v>7653.2599999999948</v>
      </c>
      <c r="E14" s="153">
        <f t="shared" si="1"/>
        <v>-2483.75</v>
      </c>
      <c r="F14" s="153">
        <f t="shared" si="1"/>
        <v>-5011.3099999999977</v>
      </c>
      <c r="G14" s="153">
        <f t="shared" si="1"/>
        <v>-2611.6300000000047</v>
      </c>
      <c r="H14" s="153">
        <f t="shared" si="1"/>
        <v>-2832.5899999999965</v>
      </c>
      <c r="I14" s="153">
        <f>I11-H11</f>
        <v>6474.4599999999991</v>
      </c>
      <c r="J14" s="153">
        <f>J11-I11</f>
        <v>-985.38999999999942</v>
      </c>
      <c r="K14" s="153">
        <f>K11-J11</f>
        <v>3971.8799999999974</v>
      </c>
      <c r="L14" s="153">
        <f t="shared" si="1"/>
        <v>-10294.779999999999</v>
      </c>
      <c r="M14" s="153">
        <f t="shared" si="1"/>
        <v>1360.8300000000017</v>
      </c>
      <c r="N14" s="153">
        <f t="shared" si="1"/>
        <v>-20965.669999999998</v>
      </c>
      <c r="O14" s="153">
        <f t="shared" si="1"/>
        <v>10524.36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650.76</v>
      </c>
      <c r="D17" s="159">
        <f>receiptsandpayment!AN19</f>
        <v>8103.26</v>
      </c>
      <c r="E17" s="159">
        <f>receiptsandpayment!AN26</f>
        <v>200</v>
      </c>
      <c r="F17" s="159">
        <f>receiptsandpayment!AN40</f>
        <v>1773.33</v>
      </c>
      <c r="G17" s="159">
        <f>receiptsandpayment!AN47</f>
        <v>0</v>
      </c>
      <c r="H17" s="159">
        <f>receiptsandpayment!AN57</f>
        <v>252</v>
      </c>
      <c r="I17" s="159">
        <f>receiptsandpayment!AN64</f>
        <v>7495.5</v>
      </c>
      <c r="J17" s="159">
        <f>receiptsandpayment!AN75</f>
        <v>417.22</v>
      </c>
      <c r="K17" s="159">
        <f>receiptsandpayment!AN93</f>
        <v>24466.67</v>
      </c>
      <c r="L17" s="159">
        <f>receiptsandpayment!AN104</f>
        <v>6441.62</v>
      </c>
      <c r="M17" s="159">
        <f>receiptsandpayment!AN115</f>
        <v>5501.1</v>
      </c>
      <c r="N17" s="159">
        <f>receiptsandpayment!AN134</f>
        <v>41484.22</v>
      </c>
      <c r="O17" s="159">
        <f>receiptsandpayment!AN139</f>
        <v>11010.96</v>
      </c>
      <c r="P17" s="152"/>
    </row>
    <row r="18" spans="2:18" s="137" customFormat="1" ht="15.75" customHeight="1" x14ac:dyDescent="0.25">
      <c r="B18" s="160" t="s">
        <v>7</v>
      </c>
      <c r="C18" s="161">
        <v>969.69999999999993</v>
      </c>
      <c r="D18" s="162">
        <f>receiptsandpayment!AO19</f>
        <v>859.49</v>
      </c>
      <c r="E18" s="162">
        <f>receiptsandpayment!AO26</f>
        <v>2161.42</v>
      </c>
      <c r="F18" s="162">
        <f>receiptsandpayment!AO40</f>
        <v>6553.08</v>
      </c>
      <c r="G18" s="162">
        <f>receiptsandpayment!AO47</f>
        <v>2611.63</v>
      </c>
      <c r="H18" s="162">
        <f>receiptsandpayment!AO57</f>
        <v>2873.3900000000003</v>
      </c>
      <c r="I18" s="162">
        <f>receiptsandpayment!AO64</f>
        <v>1021.04</v>
      </c>
      <c r="J18" s="162">
        <f>receiptsandpayment!AO75</f>
        <v>1402.6100000000001</v>
      </c>
      <c r="K18" s="162">
        <f>receiptsandpayment!AO93</f>
        <v>20494.790000000005</v>
      </c>
      <c r="L18" s="162">
        <f>receiptsandpayment!AO104</f>
        <v>16736.400000000001</v>
      </c>
      <c r="M18" s="162">
        <f>receiptsandpayment!AO115</f>
        <v>4140.2699999999995</v>
      </c>
      <c r="N18" s="161">
        <f>receiptsandpayment!AO134</f>
        <v>62449.889999999992</v>
      </c>
      <c r="O18" s="161">
        <f>receiptsandpayment!AO139</f>
        <v>486.6</v>
      </c>
      <c r="P18" s="152"/>
    </row>
    <row r="19" spans="2:18" s="130" customFormat="1" ht="15.75" customHeight="1" thickBot="1" x14ac:dyDescent="0.3">
      <c r="B19" s="163" t="s">
        <v>4</v>
      </c>
      <c r="C19" s="164">
        <f>C17-C18</f>
        <v>-318.93999999999994</v>
      </c>
      <c r="D19" s="164">
        <f>D17-D18</f>
        <v>7243.77</v>
      </c>
      <c r="E19" s="164">
        <f t="shared" ref="E19:O19" si="2">E17-E18</f>
        <v>-1961.42</v>
      </c>
      <c r="F19" s="164">
        <f t="shared" si="2"/>
        <v>-4779.75</v>
      </c>
      <c r="G19" s="164">
        <f t="shared" si="2"/>
        <v>-2611.63</v>
      </c>
      <c r="H19" s="164">
        <f t="shared" si="2"/>
        <v>-2621.3900000000003</v>
      </c>
      <c r="I19" s="164">
        <f t="shared" si="2"/>
        <v>6474.46</v>
      </c>
      <c r="J19" s="164">
        <f t="shared" si="2"/>
        <v>-985.3900000000001</v>
      </c>
      <c r="K19" s="164">
        <f t="shared" si="2"/>
        <v>3971.8799999999937</v>
      </c>
      <c r="L19" s="164">
        <f t="shared" si="2"/>
        <v>-10294.780000000002</v>
      </c>
      <c r="M19" s="164">
        <f t="shared" si="2"/>
        <v>1360.8300000000008</v>
      </c>
      <c r="N19" s="164">
        <f t="shared" si="2"/>
        <v>-20965.669999999991</v>
      </c>
      <c r="O19" s="164">
        <f t="shared" si="2"/>
        <v>10524.359999999999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f>C14-C19</f>
        <v>-1572.0400000000031</v>
      </c>
      <c r="D23" s="171">
        <f t="shared" ref="D23:O23" si="3">D14-D19</f>
        <v>409.48999999999432</v>
      </c>
      <c r="E23" s="171">
        <f t="shared" si="3"/>
        <v>-522.32999999999993</v>
      </c>
      <c r="F23" s="171">
        <f t="shared" si="3"/>
        <v>-231.55999999999767</v>
      </c>
      <c r="G23" s="171">
        <f t="shared" si="3"/>
        <v>-4.5474735088646412E-12</v>
      </c>
      <c r="H23" s="171">
        <f t="shared" si="3"/>
        <v>-211.19999999999618</v>
      </c>
      <c r="I23" s="171">
        <f t="shared" si="3"/>
        <v>0</v>
      </c>
      <c r="J23" s="171">
        <f t="shared" si="3"/>
        <v>0</v>
      </c>
      <c r="K23" s="171">
        <f t="shared" si="3"/>
        <v>3.637978807091713E-12</v>
      </c>
      <c r="L23" s="171">
        <f t="shared" si="3"/>
        <v>0</v>
      </c>
      <c r="M23" s="171">
        <f t="shared" si="3"/>
        <v>0</v>
      </c>
      <c r="N23" s="171">
        <f t="shared" si="3"/>
        <v>0</v>
      </c>
      <c r="O23" s="171">
        <f t="shared" si="3"/>
        <v>0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 t="s">
        <v>113</v>
      </c>
      <c r="D26" s="186" t="s">
        <v>139</v>
      </c>
      <c r="E26" s="186" t="s">
        <v>156</v>
      </c>
      <c r="F26" s="186" t="s">
        <v>170</v>
      </c>
      <c r="G26" s="186"/>
      <c r="H26" s="186" t="s">
        <v>183</v>
      </c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>
        <v>361.6</v>
      </c>
      <c r="D27" s="173">
        <v>450</v>
      </c>
      <c r="E27" s="145">
        <v>575.13</v>
      </c>
      <c r="F27" s="173">
        <v>231.56</v>
      </c>
      <c r="G27" s="173">
        <v>211.2</v>
      </c>
      <c r="H27" s="173">
        <v>211.2</v>
      </c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 t="s">
        <v>181</v>
      </c>
      <c r="D28" s="186" t="s">
        <v>182</v>
      </c>
      <c r="E28" s="186" t="s">
        <v>157</v>
      </c>
      <c r="F28" s="186"/>
      <c r="G28" s="186"/>
      <c r="H28" s="195"/>
      <c r="I28" s="195"/>
      <c r="J28" s="246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>
        <v>502.8</v>
      </c>
      <c r="D29" s="145">
        <v>909.49</v>
      </c>
      <c r="E29" s="173">
        <v>52.8</v>
      </c>
      <c r="F29" s="173">
        <v>0</v>
      </c>
      <c r="G29" s="173">
        <v>0</v>
      </c>
      <c r="H29" s="173">
        <v>0</v>
      </c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f>C29-C27</f>
        <v>141.19999999999999</v>
      </c>
      <c r="D30" s="177">
        <f t="shared" ref="D30:N30" si="4">D29-D27</f>
        <v>459.49</v>
      </c>
      <c r="E30" s="177">
        <f t="shared" si="4"/>
        <v>-522.33000000000004</v>
      </c>
      <c r="F30" s="177">
        <f t="shared" si="4"/>
        <v>-231.56</v>
      </c>
      <c r="G30" s="177">
        <f t="shared" si="4"/>
        <v>-211.2</v>
      </c>
      <c r="H30" s="177">
        <f t="shared" si="4"/>
        <v>-211.2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6"/>
  <sheetViews>
    <sheetView topLeftCell="M1" zoomScaleNormal="100" workbookViewId="0">
      <pane ySplit="6" topLeftCell="A56" activePane="bottomLeft" state="frozen"/>
      <selection pane="bottomLeft" activeCell="T8" sqref="T8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10.632812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1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134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108</v>
      </c>
      <c r="I6" s="196" t="s">
        <v>98</v>
      </c>
      <c r="J6" s="196" t="s">
        <v>99</v>
      </c>
      <c r="K6" s="196" t="s">
        <v>100</v>
      </c>
      <c r="L6" s="196" t="s">
        <v>101</v>
      </c>
      <c r="M6" s="196" t="s">
        <v>102</v>
      </c>
      <c r="N6" s="196" t="s">
        <v>103</v>
      </c>
      <c r="O6" s="196" t="s">
        <v>104</v>
      </c>
      <c r="P6" s="196" t="s">
        <v>105</v>
      </c>
      <c r="Q6" s="196" t="s">
        <v>106</v>
      </c>
      <c r="R6" s="196" t="s">
        <v>107</v>
      </c>
      <c r="S6" s="196" t="s">
        <v>109</v>
      </c>
      <c r="T6" s="196" t="s">
        <v>257</v>
      </c>
      <c r="U6" s="227" t="s">
        <v>110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8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9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9">
        <v>15324</v>
      </c>
      <c r="H12" s="219">
        <v>7488</v>
      </c>
      <c r="I12" s="219">
        <v>0</v>
      </c>
      <c r="J12" s="219">
        <v>0</v>
      </c>
      <c r="K12" s="219">
        <v>0</v>
      </c>
      <c r="L12" s="219">
        <v>0</v>
      </c>
      <c r="M12" s="219">
        <v>7488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  <c r="T12" s="230">
        <f>receiptsandpayment!G152</f>
        <v>14976</v>
      </c>
      <c r="U12" s="77">
        <f>T12/G12*100</f>
        <v>97.729052466718869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9">
        <v>32</v>
      </c>
      <c r="H13" s="219">
        <v>73.069999999999993</v>
      </c>
      <c r="I13" s="219">
        <v>0</v>
      </c>
      <c r="J13" s="219">
        <v>0</v>
      </c>
      <c r="K13" s="219">
        <v>0</v>
      </c>
      <c r="L13" s="219">
        <v>0</v>
      </c>
      <c r="M13" s="219">
        <v>0</v>
      </c>
      <c r="N13" s="219">
        <v>116.22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30">
        <f>receiptsandpayment!H152</f>
        <v>189.29</v>
      </c>
      <c r="U13" s="77">
        <f>T13/G13*100</f>
        <v>591.53125</v>
      </c>
    </row>
    <row r="14" spans="1:21" hidden="1" x14ac:dyDescent="0.25">
      <c r="A14" s="77"/>
      <c r="B14" s="77" t="s">
        <v>26</v>
      </c>
      <c r="C14" s="90"/>
      <c r="U14" s="77" t="e">
        <f t="shared" ref="U14:U53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20">
        <v>51</v>
      </c>
      <c r="H19" s="220">
        <v>0</v>
      </c>
      <c r="I19" s="220">
        <v>0</v>
      </c>
      <c r="J19" s="220">
        <v>0</v>
      </c>
      <c r="K19" s="220">
        <v>0</v>
      </c>
      <c r="L19" s="220">
        <v>0</v>
      </c>
      <c r="M19" s="220">
        <v>0</v>
      </c>
      <c r="N19" s="220">
        <v>0</v>
      </c>
      <c r="O19" s="220">
        <v>0</v>
      </c>
      <c r="P19" s="220">
        <v>0</v>
      </c>
      <c r="Q19" s="220">
        <v>0</v>
      </c>
      <c r="R19" s="220">
        <v>0</v>
      </c>
      <c r="S19" s="220">
        <v>0</v>
      </c>
      <c r="T19" s="229">
        <f>receiptsandpayment!I152</f>
        <v>0</v>
      </c>
      <c r="U19" s="77">
        <f t="shared" si="0"/>
        <v>0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20">
        <v>520</v>
      </c>
      <c r="H20" s="220">
        <v>520.19000000000005</v>
      </c>
      <c r="I20" s="220">
        <f>receiptsandpayment!J17</f>
        <v>0</v>
      </c>
      <c r="J20" s="220">
        <v>0</v>
      </c>
      <c r="K20" s="220">
        <v>0</v>
      </c>
      <c r="L20" s="220">
        <v>0</v>
      </c>
      <c r="M20" s="220">
        <v>0</v>
      </c>
      <c r="N20" s="220">
        <v>0</v>
      </c>
      <c r="O20" s="220">
        <v>0</v>
      </c>
      <c r="P20" s="220">
        <v>0</v>
      </c>
      <c r="Q20" s="220">
        <v>0</v>
      </c>
      <c r="R20" s="220">
        <v>0</v>
      </c>
      <c r="S20" s="220">
        <v>0</v>
      </c>
      <c r="T20" s="229">
        <f>receiptsandpayment!J152</f>
        <v>520.19000000000005</v>
      </c>
      <c r="U20" s="77">
        <f t="shared" si="0"/>
        <v>100.03653846153848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24466.67</v>
      </c>
      <c r="P21" s="90">
        <v>6441.62</v>
      </c>
      <c r="Q21" s="90">
        <v>5501.1</v>
      </c>
      <c r="R21" s="90">
        <v>41484.22</v>
      </c>
      <c r="S21" s="90">
        <v>11010.96</v>
      </c>
      <c r="T21" s="229">
        <f>receiptsandpayment!K152</f>
        <v>88904.57</v>
      </c>
      <c r="U21" s="220">
        <f>receiptsandpayment!K152</f>
        <v>88904.57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>
        <v>300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9">
        <f>receiptsandpayment!I152</f>
        <v>0</v>
      </c>
      <c r="U22" s="220" t="s">
        <v>111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>
        <v>300</v>
      </c>
      <c r="H23" s="90">
        <v>0</v>
      </c>
      <c r="I23" s="90">
        <v>0</v>
      </c>
      <c r="J23" s="90">
        <v>0</v>
      </c>
      <c r="K23" s="90">
        <v>0</v>
      </c>
      <c r="L23" s="90">
        <v>222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9">
        <f>receiptsandpayment!M152</f>
        <v>422</v>
      </c>
      <c r="U23" s="220" t="s">
        <v>111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20">
        <v>400</v>
      </c>
      <c r="H24" s="220">
        <f>receiptsandpayment!N152</f>
        <v>2133.83</v>
      </c>
      <c r="I24" s="220">
        <f>SUM(receiptsandpayment!N25:N26)</f>
        <v>0</v>
      </c>
      <c r="J24" s="220">
        <f>SUM(receiptsandpayment!N25:N31)</f>
        <v>1773.33</v>
      </c>
      <c r="K24" s="220">
        <v>0</v>
      </c>
      <c r="L24" s="220">
        <v>30</v>
      </c>
      <c r="M24" s="220">
        <v>7.5</v>
      </c>
      <c r="N24" s="220">
        <v>301</v>
      </c>
      <c r="O24" s="220">
        <v>0</v>
      </c>
      <c r="P24" s="220">
        <v>0</v>
      </c>
      <c r="Q24" s="220">
        <v>0</v>
      </c>
      <c r="R24" s="220">
        <v>0</v>
      </c>
      <c r="S24" s="220">
        <v>0</v>
      </c>
      <c r="T24" s="229">
        <f>receiptsandpayment!N152</f>
        <v>2133.83</v>
      </c>
      <c r="U24" s="77">
        <f t="shared" si="0"/>
        <v>533.45749999999998</v>
      </c>
    </row>
    <row r="25" spans="1:22" s="97" customFormat="1" ht="14" x14ac:dyDescent="0.3">
      <c r="A25" s="94"/>
      <c r="B25" s="95" t="s">
        <v>2</v>
      </c>
      <c r="C25" s="96"/>
      <c r="D25" s="96"/>
      <c r="E25" s="96"/>
      <c r="F25" s="96"/>
      <c r="G25" s="96">
        <f t="shared" ref="G25:T25" si="1">SUM(G12:G24)</f>
        <v>16927</v>
      </c>
      <c r="H25" s="96">
        <f t="shared" si="1"/>
        <v>10215.09</v>
      </c>
      <c r="I25" s="96">
        <f t="shared" si="1"/>
        <v>0</v>
      </c>
      <c r="J25" s="96">
        <f t="shared" si="1"/>
        <v>1773.33</v>
      </c>
      <c r="K25" s="96">
        <f t="shared" si="1"/>
        <v>0</v>
      </c>
      <c r="L25" s="96">
        <f t="shared" si="1"/>
        <v>252</v>
      </c>
      <c r="M25" s="96">
        <f t="shared" si="1"/>
        <v>7495.5</v>
      </c>
      <c r="N25" s="96">
        <f t="shared" si="1"/>
        <v>417.22</v>
      </c>
      <c r="O25" s="96">
        <f t="shared" si="1"/>
        <v>24466.67</v>
      </c>
      <c r="P25" s="96">
        <f t="shared" si="1"/>
        <v>6441.62</v>
      </c>
      <c r="Q25" s="96">
        <f t="shared" si="1"/>
        <v>5501.1</v>
      </c>
      <c r="R25" s="96">
        <f t="shared" si="1"/>
        <v>41484.22</v>
      </c>
      <c r="S25" s="96">
        <f t="shared" si="1"/>
        <v>11010.96</v>
      </c>
      <c r="T25" s="231">
        <f t="shared" si="1"/>
        <v>107145.88</v>
      </c>
      <c r="U25" s="77">
        <f t="shared" si="0"/>
        <v>632.98800732557459</v>
      </c>
    </row>
    <row r="26" spans="1:22" ht="13" x14ac:dyDescent="0.3">
      <c r="A26" s="7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232"/>
      <c r="U26" s="77"/>
    </row>
    <row r="27" spans="1:22" ht="13.5" thickBot="1" x14ac:dyDescent="0.35">
      <c r="A27" s="77"/>
      <c r="B27" s="100" t="s">
        <v>48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233"/>
      <c r="U27" s="77"/>
    </row>
    <row r="28" spans="1:22" ht="14.5" thickBot="1" x14ac:dyDescent="0.35">
      <c r="A28" s="102"/>
      <c r="B28" s="103" t="str">
        <f>receiptsandpayment!O8</f>
        <v>Salaries</v>
      </c>
      <c r="C28" s="90"/>
      <c r="D28" s="90"/>
      <c r="E28" s="90"/>
      <c r="F28" s="90"/>
      <c r="G28" s="221">
        <v>2537</v>
      </c>
      <c r="H28" s="223">
        <v>211.4</v>
      </c>
      <c r="I28" s="223">
        <v>211.4</v>
      </c>
      <c r="J28" s="223">
        <v>211.4</v>
      </c>
      <c r="K28" s="223">
        <v>0</v>
      </c>
      <c r="L28" s="223">
        <v>211.4</v>
      </c>
      <c r="M28" s="223">
        <v>211.4</v>
      </c>
      <c r="N28" s="223">
        <v>211.4</v>
      </c>
      <c r="O28" s="223">
        <v>211.4</v>
      </c>
      <c r="P28" s="223">
        <v>355.4</v>
      </c>
      <c r="Q28" s="223">
        <v>227.4</v>
      </c>
      <c r="R28" s="223">
        <v>227.36</v>
      </c>
      <c r="S28" s="223">
        <v>227.4</v>
      </c>
      <c r="T28" s="229">
        <f>receiptsandpayment!O152</f>
        <v>2728.7600000000007</v>
      </c>
      <c r="U28" s="77">
        <f t="shared" si="0"/>
        <v>107.55853370122195</v>
      </c>
      <c r="V28" s="115"/>
    </row>
    <row r="29" spans="1:22" ht="14.5" thickBot="1" x14ac:dyDescent="0.35">
      <c r="A29" s="102"/>
      <c r="B29" s="198" t="s">
        <v>97</v>
      </c>
      <c r="C29" s="101"/>
      <c r="D29" s="101"/>
      <c r="E29" s="101"/>
      <c r="F29" s="101"/>
      <c r="G29" s="221">
        <v>634</v>
      </c>
      <c r="H29" s="223">
        <v>52.8</v>
      </c>
      <c r="I29" s="223">
        <v>52.8</v>
      </c>
      <c r="J29" s="223">
        <v>52.8</v>
      </c>
      <c r="K29" s="223">
        <v>0</v>
      </c>
      <c r="L29" s="223">
        <v>52.8</v>
      </c>
      <c r="M29" s="223">
        <v>52.8</v>
      </c>
      <c r="N29" s="223">
        <v>52.8</v>
      </c>
      <c r="O29" s="223">
        <v>52.8</v>
      </c>
      <c r="P29" s="223">
        <v>88.8</v>
      </c>
      <c r="Q29" s="223">
        <v>56.8</v>
      </c>
      <c r="R29" s="223">
        <v>56.84</v>
      </c>
      <c r="S29" s="223">
        <v>56.8</v>
      </c>
      <c r="T29" s="233">
        <f>receiptsandpayment!P152</f>
        <v>681.64</v>
      </c>
      <c r="U29" s="77">
        <f t="shared" si="0"/>
        <v>107.51419558359621</v>
      </c>
      <c r="V29" s="115">
        <f>SUM(T30:T52)</f>
        <v>118380.20999999999</v>
      </c>
    </row>
    <row r="30" spans="1:22" ht="14.5" thickBot="1" x14ac:dyDescent="0.35">
      <c r="A30" s="102"/>
      <c r="B30" s="191" t="str">
        <f>receiptsandpayment!Q8</f>
        <v>Clerks expenses</v>
      </c>
      <c r="C30" s="105"/>
      <c r="D30" s="105"/>
      <c r="E30" s="105"/>
      <c r="F30" s="105"/>
      <c r="G30" s="221">
        <v>60</v>
      </c>
      <c r="H30" s="224">
        <v>0</v>
      </c>
      <c r="I30" s="224">
        <f>receiptsandpayment!Q24</f>
        <v>0</v>
      </c>
      <c r="J30" s="224">
        <v>0</v>
      </c>
      <c r="K30" s="224">
        <v>0</v>
      </c>
      <c r="L30" s="224">
        <v>0</v>
      </c>
      <c r="M30" s="224">
        <v>0</v>
      </c>
      <c r="N30" s="224">
        <v>0</v>
      </c>
      <c r="O30" s="224">
        <v>0</v>
      </c>
      <c r="P30" s="224">
        <v>0</v>
      </c>
      <c r="Q30" s="224">
        <v>0</v>
      </c>
      <c r="R30" s="224">
        <v>0</v>
      </c>
      <c r="S30" s="224">
        <v>0</v>
      </c>
      <c r="T30" s="234">
        <f>receiptsandpayment!Q152</f>
        <v>0</v>
      </c>
      <c r="U30" s="77">
        <f t="shared" si="0"/>
        <v>0</v>
      </c>
      <c r="V30" s="115"/>
    </row>
    <row r="31" spans="1:22" ht="14.5" thickBot="1" x14ac:dyDescent="0.35">
      <c r="A31" s="102"/>
      <c r="B31" s="104" t="str">
        <f>receiptsandpayment!R8</f>
        <v>Cllrs Expenses</v>
      </c>
      <c r="C31" s="106"/>
      <c r="D31" s="106"/>
      <c r="E31" s="106"/>
      <c r="F31" s="106"/>
      <c r="G31" s="221">
        <v>130</v>
      </c>
      <c r="H31" s="224">
        <v>6.01</v>
      </c>
      <c r="I31" s="224">
        <v>0</v>
      </c>
      <c r="J31" s="224">
        <v>0</v>
      </c>
      <c r="K31" s="224">
        <v>0</v>
      </c>
      <c r="L31" s="224">
        <v>0</v>
      </c>
      <c r="M31" s="224">
        <v>0</v>
      </c>
      <c r="N31" s="224">
        <v>0</v>
      </c>
      <c r="O31" s="224">
        <v>48.93</v>
      </c>
      <c r="P31" s="224">
        <v>0</v>
      </c>
      <c r="Q31" s="224">
        <v>15.75</v>
      </c>
      <c r="R31" s="224">
        <v>0</v>
      </c>
      <c r="S31" s="224">
        <v>0</v>
      </c>
      <c r="T31" s="235">
        <f>receiptsandpayment!R152</f>
        <v>96.689999999999984</v>
      </c>
      <c r="U31" s="77">
        <f t="shared" si="0"/>
        <v>74.376923076923063</v>
      </c>
      <c r="V31" s="115"/>
    </row>
    <row r="32" spans="1:22" ht="14.5" thickBot="1" x14ac:dyDescent="0.35">
      <c r="A32" s="102"/>
      <c r="B32" s="104" t="str">
        <f>receiptsandpayment!S8</f>
        <v>Training</v>
      </c>
      <c r="C32" s="106"/>
      <c r="D32" s="106"/>
      <c r="E32" s="106"/>
      <c r="F32" s="106"/>
      <c r="G32" s="221">
        <v>300</v>
      </c>
      <c r="H32" s="224">
        <v>0</v>
      </c>
      <c r="I32" s="224">
        <v>0</v>
      </c>
      <c r="J32" s="224">
        <v>0</v>
      </c>
      <c r="K32" s="224">
        <v>0</v>
      </c>
      <c r="L32" s="224">
        <v>0</v>
      </c>
      <c r="M32" s="224">
        <v>0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0</v>
      </c>
      <c r="T32" s="235">
        <f>receiptsandpayment!S152</f>
        <v>0</v>
      </c>
      <c r="U32" s="77">
        <f t="shared" si="0"/>
        <v>0</v>
      </c>
      <c r="V32" s="115"/>
    </row>
    <row r="33" spans="1:22" ht="14.5" thickBot="1" x14ac:dyDescent="0.35">
      <c r="A33" s="102"/>
      <c r="B33" s="104" t="str">
        <f>receiptsandpayment!T8</f>
        <v>Office / stationery</v>
      </c>
      <c r="C33" s="106"/>
      <c r="D33" s="106"/>
      <c r="E33" s="106"/>
      <c r="F33" s="106"/>
      <c r="G33" s="221">
        <v>50</v>
      </c>
      <c r="H33" s="224">
        <v>0</v>
      </c>
      <c r="I33" s="224">
        <v>0</v>
      </c>
      <c r="J33" s="224">
        <v>0</v>
      </c>
      <c r="K33" s="224">
        <v>0</v>
      </c>
      <c r="L33" s="224">
        <v>0</v>
      </c>
      <c r="M33" s="224">
        <v>0</v>
      </c>
      <c r="N33" s="224">
        <v>0</v>
      </c>
      <c r="O33" s="224">
        <v>0</v>
      </c>
      <c r="P33" s="224">
        <v>0</v>
      </c>
      <c r="Q33" s="224">
        <v>0</v>
      </c>
      <c r="R33" s="224">
        <v>0</v>
      </c>
      <c r="S33" s="224">
        <v>122.4</v>
      </c>
      <c r="T33" s="235">
        <f>receiptsandpayment!T152</f>
        <v>122.4</v>
      </c>
      <c r="U33" s="77">
        <f t="shared" si="0"/>
        <v>244.79999999999998</v>
      </c>
      <c r="V33" s="115"/>
    </row>
    <row r="34" spans="1:22" ht="14.5" thickBot="1" x14ac:dyDescent="0.35">
      <c r="A34" s="102"/>
      <c r="B34" s="104" t="str">
        <f>receiptsandpayment!U8</f>
        <v>Insurance</v>
      </c>
      <c r="C34" s="106"/>
      <c r="D34" s="106"/>
      <c r="E34" s="106"/>
      <c r="F34" s="106"/>
      <c r="G34" s="221">
        <v>700</v>
      </c>
      <c r="H34" s="224">
        <v>0</v>
      </c>
      <c r="I34" s="224">
        <v>0</v>
      </c>
      <c r="J34" s="224">
        <v>635.6</v>
      </c>
      <c r="K34" s="224">
        <v>0</v>
      </c>
      <c r="L34" s="224">
        <v>0</v>
      </c>
      <c r="M34" s="224">
        <v>0</v>
      </c>
      <c r="N34" s="224">
        <v>0</v>
      </c>
      <c r="O34" s="224">
        <v>0</v>
      </c>
      <c r="P34" s="224">
        <v>0</v>
      </c>
      <c r="Q34" s="224">
        <v>0</v>
      </c>
      <c r="R34" s="224">
        <v>0</v>
      </c>
      <c r="S34" s="224">
        <v>0</v>
      </c>
      <c r="T34" s="235">
        <f>receiptsandpayment!U152</f>
        <v>635.6</v>
      </c>
      <c r="U34" s="77">
        <f t="shared" si="0"/>
        <v>90.8</v>
      </c>
      <c r="V34" s="115"/>
    </row>
    <row r="35" spans="1:22" ht="14.5" thickBot="1" x14ac:dyDescent="0.35">
      <c r="A35" s="102"/>
      <c r="B35" s="104" t="str">
        <f>receiptsandpayment!V8</f>
        <v>Audit</v>
      </c>
      <c r="C35" s="106"/>
      <c r="D35" s="106"/>
      <c r="E35" s="106"/>
      <c r="F35" s="106"/>
      <c r="G35" s="221">
        <v>100</v>
      </c>
      <c r="H35" s="224">
        <v>0</v>
      </c>
      <c r="I35" s="224">
        <v>0</v>
      </c>
      <c r="J35" s="224">
        <v>99</v>
      </c>
      <c r="K35" s="224">
        <v>0</v>
      </c>
      <c r="L35" s="224">
        <v>0</v>
      </c>
      <c r="M35" s="224">
        <v>0</v>
      </c>
      <c r="N35" s="224">
        <v>0</v>
      </c>
      <c r="O35" s="224">
        <v>0</v>
      </c>
      <c r="P35" s="224">
        <v>0</v>
      </c>
      <c r="Q35" s="224">
        <v>0</v>
      </c>
      <c r="R35" s="224">
        <v>0</v>
      </c>
      <c r="S35" s="224">
        <v>0</v>
      </c>
      <c r="T35" s="235">
        <f>receiptsandpayment!V152</f>
        <v>139</v>
      </c>
      <c r="U35" s="77">
        <f t="shared" si="0"/>
        <v>139</v>
      </c>
      <c r="V35" s="115"/>
    </row>
    <row r="36" spans="1:22" ht="14.5" thickBot="1" x14ac:dyDescent="0.35">
      <c r="A36" s="102"/>
      <c r="B36" s="104" t="str">
        <f>receiptsandpayment!W8</f>
        <v>Legal / Data Protection</v>
      </c>
      <c r="C36" s="106"/>
      <c r="D36" s="106"/>
      <c r="E36" s="106"/>
      <c r="F36" s="106"/>
      <c r="G36" s="221">
        <v>40</v>
      </c>
      <c r="H36" s="224">
        <v>0</v>
      </c>
      <c r="I36" s="224">
        <v>900</v>
      </c>
      <c r="J36" s="224">
        <v>0</v>
      </c>
      <c r="K36" s="224">
        <v>0</v>
      </c>
      <c r="L36" s="224">
        <v>0</v>
      </c>
      <c r="M36" s="224">
        <v>0</v>
      </c>
      <c r="N36" s="224">
        <v>0</v>
      </c>
      <c r="O36" s="224">
        <v>0</v>
      </c>
      <c r="P36" s="224">
        <v>40</v>
      </c>
      <c r="Q36" s="224">
        <v>0</v>
      </c>
      <c r="R36" s="224">
        <v>0</v>
      </c>
      <c r="S36" s="224">
        <v>0</v>
      </c>
      <c r="T36" s="235">
        <f>receiptsandpayment!W152</f>
        <v>940</v>
      </c>
      <c r="U36" s="77">
        <f t="shared" si="0"/>
        <v>2350</v>
      </c>
      <c r="V36" s="115"/>
    </row>
    <row r="37" spans="1:22" ht="14.5" thickBot="1" x14ac:dyDescent="0.35">
      <c r="A37" s="102"/>
      <c r="B37" s="104" t="str">
        <f>receiptsandpayment!X8</f>
        <v>RoSPA Inspection</v>
      </c>
      <c r="C37" s="106"/>
      <c r="D37" s="106"/>
      <c r="E37" s="106"/>
      <c r="F37" s="106"/>
      <c r="G37" s="221">
        <v>95</v>
      </c>
      <c r="H37" s="224">
        <v>0</v>
      </c>
      <c r="I37" s="224">
        <v>0</v>
      </c>
      <c r="J37" s="224">
        <v>0</v>
      </c>
      <c r="K37" s="224">
        <v>0</v>
      </c>
      <c r="L37" s="224">
        <v>78.5</v>
      </c>
      <c r="M37" s="224">
        <v>0</v>
      </c>
      <c r="N37" s="224">
        <v>0</v>
      </c>
      <c r="O37" s="224">
        <v>0</v>
      </c>
      <c r="P37" s="224">
        <v>0</v>
      </c>
      <c r="Q37" s="224">
        <v>0</v>
      </c>
      <c r="R37" s="224">
        <v>0</v>
      </c>
      <c r="S37" s="224">
        <v>0</v>
      </c>
      <c r="T37" s="235">
        <f>receiptsandpayment!X152</f>
        <v>78.5</v>
      </c>
      <c r="U37" s="77">
        <f t="shared" si="0"/>
        <v>82.631578947368425</v>
      </c>
      <c r="V37" s="115"/>
    </row>
    <row r="38" spans="1:22" ht="14.5" thickBot="1" x14ac:dyDescent="0.35">
      <c r="A38" s="102"/>
      <c r="B38" s="104" t="str">
        <f>receiptsandpayment!Y8</f>
        <v>Subscrip-tions</v>
      </c>
      <c r="C38" s="106"/>
      <c r="D38" s="106"/>
      <c r="E38" s="106"/>
      <c r="F38" s="106"/>
      <c r="G38" s="221">
        <v>150</v>
      </c>
      <c r="H38" s="224">
        <v>0</v>
      </c>
      <c r="I38" s="224">
        <v>0</v>
      </c>
      <c r="J38" s="224">
        <v>130</v>
      </c>
      <c r="K38" s="224">
        <v>0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  <c r="Q38" s="224">
        <v>0</v>
      </c>
      <c r="R38" s="224">
        <v>168</v>
      </c>
      <c r="S38" s="224">
        <v>0</v>
      </c>
      <c r="T38" s="235">
        <f>receiptsandpayment!Y152</f>
        <v>270</v>
      </c>
      <c r="U38" s="77">
        <f t="shared" si="0"/>
        <v>180</v>
      </c>
      <c r="V38" s="115"/>
    </row>
    <row r="39" spans="1:22" ht="14.5" thickBot="1" x14ac:dyDescent="0.35">
      <c r="A39" s="102"/>
      <c r="B39" s="104" t="str">
        <f>receiptsandpayment!Z8</f>
        <v>Election</v>
      </c>
      <c r="C39" s="106"/>
      <c r="D39" s="106"/>
      <c r="E39" s="106"/>
      <c r="F39" s="106"/>
      <c r="G39" s="221">
        <v>0</v>
      </c>
      <c r="H39" s="224">
        <v>0</v>
      </c>
      <c r="I39" s="224">
        <v>0</v>
      </c>
      <c r="J39" s="224">
        <v>0</v>
      </c>
      <c r="K39" s="224">
        <v>0</v>
      </c>
      <c r="L39" s="224">
        <v>0</v>
      </c>
      <c r="M39" s="224">
        <v>0</v>
      </c>
      <c r="N39" s="224">
        <v>0</v>
      </c>
      <c r="O39" s="224">
        <v>0</v>
      </c>
      <c r="P39" s="224">
        <v>0</v>
      </c>
      <c r="Q39" s="224">
        <v>0</v>
      </c>
      <c r="R39" s="224">
        <v>0</v>
      </c>
      <c r="S39" s="224">
        <v>0</v>
      </c>
      <c r="T39" s="235">
        <f>receiptsandpayment!Z152</f>
        <v>0</v>
      </c>
      <c r="U39" s="220" t="s">
        <v>111</v>
      </c>
      <c r="V39" s="115"/>
    </row>
    <row r="40" spans="1:22" ht="14.5" thickBot="1" x14ac:dyDescent="0.35">
      <c r="A40" s="102"/>
      <c r="B40" s="104" t="str">
        <f>receiptsandpayment!AA8</f>
        <v>Grass Cutting</v>
      </c>
      <c r="C40" s="108"/>
      <c r="D40" s="108"/>
      <c r="E40" s="108"/>
      <c r="F40" s="108"/>
      <c r="G40" s="221">
        <v>3400</v>
      </c>
      <c r="H40" s="221">
        <v>231.56</v>
      </c>
      <c r="I40" s="221">
        <f>receiptsandpayment!AA19</f>
        <v>0</v>
      </c>
      <c r="J40" s="221">
        <v>1320.04</v>
      </c>
      <c r="K40" s="221">
        <v>0</v>
      </c>
      <c r="L40" s="221">
        <v>0</v>
      </c>
      <c r="M40" s="221">
        <v>387.36</v>
      </c>
      <c r="N40" s="221">
        <v>727.36</v>
      </c>
      <c r="O40" s="221">
        <v>193.68</v>
      </c>
      <c r="P40" s="221">
        <v>0</v>
      </c>
      <c r="Q40" s="221">
        <v>0</v>
      </c>
      <c r="R40" s="221">
        <v>0</v>
      </c>
      <c r="S40" s="221">
        <v>0</v>
      </c>
      <c r="T40" s="236">
        <f>receiptsandpayment!AA152</f>
        <v>3208.7599999999998</v>
      </c>
      <c r="U40" s="77">
        <f t="shared" si="0"/>
        <v>94.375294117647059</v>
      </c>
      <c r="V40" s="115"/>
    </row>
    <row r="41" spans="1:22" ht="14.5" thickBot="1" x14ac:dyDescent="0.35">
      <c r="A41" s="102"/>
      <c r="B41" s="104" t="str">
        <f>receiptsandpayment!AB8</f>
        <v>Dog bin collection</v>
      </c>
      <c r="C41" s="109"/>
      <c r="D41" s="109"/>
      <c r="E41" s="109"/>
      <c r="F41" s="109"/>
      <c r="G41" s="221">
        <v>850</v>
      </c>
      <c r="H41" s="225">
        <v>291.72000000000003</v>
      </c>
      <c r="I41" s="225">
        <f>receiptsandpayment!AB21</f>
        <v>0</v>
      </c>
      <c r="J41" s="225">
        <v>0</v>
      </c>
      <c r="K41" s="225">
        <v>0</v>
      </c>
      <c r="L41" s="225">
        <v>0</v>
      </c>
      <c r="M41" s="225">
        <v>0</v>
      </c>
      <c r="N41" s="225">
        <v>0</v>
      </c>
      <c r="O41" s="225">
        <v>557.70000000000005</v>
      </c>
      <c r="P41" s="225">
        <v>0</v>
      </c>
      <c r="Q41" s="225">
        <v>0</v>
      </c>
      <c r="R41" s="225">
        <v>0</v>
      </c>
      <c r="S41" s="225">
        <v>0</v>
      </c>
      <c r="T41" s="237">
        <f>receiptsandpayment!AB152</f>
        <v>800.80000000000007</v>
      </c>
      <c r="U41" s="77">
        <f t="shared" si="0"/>
        <v>94.211764705882359</v>
      </c>
      <c r="V41" s="115"/>
    </row>
    <row r="42" spans="1:22" ht="14.5" thickBot="1" x14ac:dyDescent="0.35">
      <c r="A42" s="102"/>
      <c r="B42" s="104" t="str">
        <f>receiptsandpayment!AC8</f>
        <v>Trees/ Plants</v>
      </c>
      <c r="C42" s="109"/>
      <c r="D42" s="109"/>
      <c r="E42" s="109"/>
      <c r="F42" s="109"/>
      <c r="G42" s="221">
        <v>1000</v>
      </c>
      <c r="H42" s="225">
        <v>0</v>
      </c>
      <c r="I42" s="225">
        <f>receiptsandpayment!AC18</f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185.58</v>
      </c>
      <c r="O42" s="225">
        <v>0</v>
      </c>
      <c r="P42" s="225">
        <v>0</v>
      </c>
      <c r="Q42" s="225">
        <v>1860</v>
      </c>
      <c r="R42" s="225">
        <v>8530.4</v>
      </c>
      <c r="S42" s="225">
        <v>0</v>
      </c>
      <c r="T42" s="237">
        <f>receiptsandpayment!AC152</f>
        <v>9542.58</v>
      </c>
      <c r="U42" s="77">
        <f t="shared" si="0"/>
        <v>954.25799999999992</v>
      </c>
      <c r="V42" s="115"/>
    </row>
    <row r="43" spans="1:22" ht="14.5" thickBot="1" x14ac:dyDescent="0.35">
      <c r="A43" s="102"/>
      <c r="B43" s="104" t="str">
        <f>receiptsandpayment!AD8</f>
        <v xml:space="preserve">Play ground </v>
      </c>
      <c r="C43" s="109"/>
      <c r="D43" s="109"/>
      <c r="E43" s="109"/>
      <c r="F43" s="109"/>
      <c r="G43" s="221">
        <v>500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292</v>
      </c>
      <c r="N43" s="225">
        <v>0</v>
      </c>
      <c r="O43" s="225">
        <v>0</v>
      </c>
      <c r="P43" s="225">
        <v>0</v>
      </c>
      <c r="Q43" s="225">
        <v>0</v>
      </c>
      <c r="R43" s="225">
        <v>0</v>
      </c>
      <c r="S43" s="225">
        <v>0</v>
      </c>
      <c r="T43" s="237">
        <f>receiptsandpayment!AD152</f>
        <v>292</v>
      </c>
      <c r="U43" s="77">
        <f t="shared" si="0"/>
        <v>58.4</v>
      </c>
      <c r="V43" s="115"/>
    </row>
    <row r="44" spans="1:22" ht="14.5" thickBot="1" x14ac:dyDescent="0.35">
      <c r="A44" s="102"/>
      <c r="B44" s="104" t="str">
        <f>receiptsandpayment!AE8</f>
        <v>Village Hall</v>
      </c>
      <c r="C44" s="109"/>
      <c r="D44" s="109"/>
      <c r="E44" s="109"/>
      <c r="F44" s="109"/>
      <c r="G44" s="221">
        <v>600</v>
      </c>
      <c r="H44" s="225">
        <v>0</v>
      </c>
      <c r="I44" s="225">
        <v>0</v>
      </c>
      <c r="J44" s="225">
        <v>0</v>
      </c>
      <c r="K44" s="225">
        <v>0</v>
      </c>
      <c r="L44" s="225">
        <v>450</v>
      </c>
      <c r="M44" s="225">
        <v>0</v>
      </c>
      <c r="N44" s="225">
        <v>0</v>
      </c>
      <c r="O44" s="225">
        <v>189</v>
      </c>
      <c r="P44" s="225">
        <v>0</v>
      </c>
      <c r="Q44" s="225">
        <v>0</v>
      </c>
      <c r="R44" s="225">
        <v>28232.3</v>
      </c>
      <c r="S44" s="225">
        <v>0</v>
      </c>
      <c r="T44" s="237">
        <f>receiptsandpayment!AE152</f>
        <v>24165.919999999998</v>
      </c>
      <c r="U44" s="77">
        <f t="shared" si="0"/>
        <v>4027.6533333333332</v>
      </c>
      <c r="V44" s="115"/>
    </row>
    <row r="45" spans="1:22" ht="14.5" thickBot="1" x14ac:dyDescent="0.35">
      <c r="A45" s="102"/>
      <c r="B45" s="104" t="str">
        <f>receiptsandpayment!AF8</f>
        <v>Donations/S.137</v>
      </c>
      <c r="C45" s="110"/>
      <c r="D45" s="110"/>
      <c r="E45" s="110"/>
      <c r="F45" s="110"/>
      <c r="G45" s="221">
        <v>500</v>
      </c>
      <c r="H45" s="225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5">
        <v>0</v>
      </c>
      <c r="Q45" s="225">
        <v>0</v>
      </c>
      <c r="R45" s="225">
        <v>0</v>
      </c>
      <c r="S45" s="225">
        <v>0</v>
      </c>
      <c r="T45" s="238">
        <f>receiptsandpayment!AF152</f>
        <v>0</v>
      </c>
      <c r="U45" s="77">
        <f t="shared" si="0"/>
        <v>0</v>
      </c>
      <c r="V45" s="115"/>
    </row>
    <row r="46" spans="1:22" ht="14.5" thickBot="1" x14ac:dyDescent="0.35">
      <c r="A46" s="102"/>
      <c r="B46" s="104" t="str">
        <f>receiptsandpayment!AG8</f>
        <v>Website</v>
      </c>
      <c r="C46" s="108"/>
      <c r="D46" s="108"/>
      <c r="E46" s="108"/>
      <c r="F46" s="108"/>
      <c r="G46" s="108">
        <v>80</v>
      </c>
      <c r="H46" s="108">
        <v>0</v>
      </c>
      <c r="I46" s="108">
        <v>0</v>
      </c>
      <c r="J46" s="108">
        <v>0</v>
      </c>
      <c r="K46" s="108">
        <v>0</v>
      </c>
      <c r="L46" s="108">
        <v>59.99</v>
      </c>
      <c r="M46" s="225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236">
        <f>receiptsandpayment!AG152</f>
        <v>59.99</v>
      </c>
      <c r="U46" s="77">
        <f t="shared" si="0"/>
        <v>74.987500000000011</v>
      </c>
      <c r="V46" s="115"/>
    </row>
    <row r="47" spans="1:22" ht="14.5" thickBot="1" x14ac:dyDescent="0.35">
      <c r="A47" s="102"/>
      <c r="B47" s="103" t="str">
        <f>receiptsandpayment!AH8</f>
        <v>CAF</v>
      </c>
      <c r="C47" s="105"/>
      <c r="D47" s="105"/>
      <c r="E47" s="105"/>
      <c r="F47" s="105"/>
      <c r="G47" s="105">
        <v>300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22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234">
        <f>receiptsandpayment!AH152</f>
        <v>0</v>
      </c>
      <c r="U47" s="77">
        <f t="shared" si="0"/>
        <v>0</v>
      </c>
      <c r="V47" s="115"/>
    </row>
    <row r="48" spans="1:22" ht="14.5" thickBot="1" x14ac:dyDescent="0.35">
      <c r="A48" s="102"/>
      <c r="B48" s="198" t="str">
        <f>receiptsandpayment!AI8</f>
        <v>Fringford Friends</v>
      </c>
      <c r="C48" s="106"/>
      <c r="D48" s="106"/>
      <c r="E48" s="106"/>
      <c r="F48" s="106"/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225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0</v>
      </c>
      <c r="T48" s="235">
        <f>receiptsandpayment!AI152</f>
        <v>0</v>
      </c>
      <c r="U48" s="220" t="s">
        <v>111</v>
      </c>
      <c r="V48" s="115"/>
    </row>
    <row r="49" spans="1:22" ht="14.5" thickBot="1" x14ac:dyDescent="0.35">
      <c r="A49" s="102"/>
      <c r="B49" s="104" t="str">
        <f>receiptsandpayment!AJ8</f>
        <v>Misc-ellaneous</v>
      </c>
      <c r="C49" s="108"/>
      <c r="D49" s="108"/>
      <c r="E49" s="108"/>
      <c r="F49" s="108"/>
      <c r="G49" s="108">
        <v>1000</v>
      </c>
      <c r="H49" s="108">
        <v>116</v>
      </c>
      <c r="I49" s="108">
        <v>0</v>
      </c>
      <c r="J49" s="108">
        <v>0</v>
      </c>
      <c r="K49" s="108">
        <v>0</v>
      </c>
      <c r="L49" s="108">
        <v>1993</v>
      </c>
      <c r="M49" s="225">
        <v>0</v>
      </c>
      <c r="N49" s="108">
        <v>80</v>
      </c>
      <c r="O49" s="108">
        <v>18827.2</v>
      </c>
      <c r="P49" s="108">
        <v>1020</v>
      </c>
      <c r="Q49" s="108">
        <v>1980.32</v>
      </c>
      <c r="R49" s="108">
        <v>25234.99</v>
      </c>
      <c r="S49" s="108">
        <v>80</v>
      </c>
      <c r="T49" s="236">
        <f>receiptsandpayment!AJ152</f>
        <v>47343.96</v>
      </c>
      <c r="U49" s="77">
        <f t="shared" si="0"/>
        <v>4734.3959999999997</v>
      </c>
      <c r="V49" s="115"/>
    </row>
    <row r="50" spans="1:22" ht="14.5" thickBot="1" x14ac:dyDescent="0.35">
      <c r="A50" s="102"/>
      <c r="B50" s="111" t="str">
        <f>receiptsandpayment!AK8</f>
        <v>Resilience</v>
      </c>
      <c r="C50" s="105"/>
      <c r="D50" s="108"/>
      <c r="E50" s="108"/>
      <c r="F50" s="108"/>
      <c r="G50" s="108">
        <v>9829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225">
        <v>0</v>
      </c>
      <c r="N50" s="108">
        <v>0</v>
      </c>
      <c r="O50" s="108">
        <v>0</v>
      </c>
      <c r="P50" s="108">
        <v>0</v>
      </c>
      <c r="Q50" s="108">
        <v>0</v>
      </c>
      <c r="R50" s="108">
        <v>0</v>
      </c>
      <c r="S50" s="108">
        <v>0</v>
      </c>
      <c r="T50" s="236">
        <f>receiptsandpayment!AK152</f>
        <v>0</v>
      </c>
      <c r="U50" s="77">
        <f t="shared" si="0"/>
        <v>0</v>
      </c>
      <c r="V50" s="115"/>
    </row>
    <row r="51" spans="1:22" ht="14.5" thickBot="1" x14ac:dyDescent="0.35">
      <c r="A51" s="102"/>
      <c r="B51" s="198" t="s">
        <v>174</v>
      </c>
      <c r="C51" s="106"/>
      <c r="D51" s="108"/>
      <c r="E51" s="108"/>
      <c r="F51" s="108"/>
      <c r="G51" s="221" t="s">
        <v>111</v>
      </c>
      <c r="H51" s="108">
        <v>0</v>
      </c>
      <c r="I51" s="108">
        <v>997.22</v>
      </c>
      <c r="J51" s="108">
        <v>3253.03</v>
      </c>
      <c r="K51" s="108">
        <v>0</v>
      </c>
      <c r="L51" s="108">
        <v>0</v>
      </c>
      <c r="M51" s="225">
        <v>0</v>
      </c>
      <c r="N51" s="108">
        <v>0</v>
      </c>
      <c r="O51" s="108">
        <v>0</v>
      </c>
      <c r="P51" s="108">
        <v>15232.2</v>
      </c>
      <c r="Q51" s="108">
        <v>0</v>
      </c>
      <c r="R51" s="108">
        <v>0</v>
      </c>
      <c r="S51" s="108">
        <v>0</v>
      </c>
      <c r="T51" s="236">
        <f>receiptsandpayment!AL152</f>
        <v>17142.45</v>
      </c>
      <c r="U51" s="220" t="s">
        <v>111</v>
      </c>
      <c r="V51" s="115"/>
    </row>
    <row r="52" spans="1:22" ht="14.5" thickBot="1" x14ac:dyDescent="0.35">
      <c r="A52" s="102"/>
      <c r="B52" s="104" t="str">
        <f>receiptsandpayment!AM8</f>
        <v>VAT</v>
      </c>
      <c r="C52" s="108"/>
      <c r="D52" s="108"/>
      <c r="E52" s="108"/>
      <c r="F52" s="108"/>
      <c r="G52" s="108"/>
      <c r="H52" s="108">
        <f>SUM(receiptsandpayment!AM10:AM16)</f>
        <v>48.62</v>
      </c>
      <c r="I52" s="108">
        <f>SUM(receiptsandpayment!AM18:AM21)</f>
        <v>0</v>
      </c>
      <c r="J52" s="108">
        <v>851.21</v>
      </c>
      <c r="K52" s="108">
        <v>0</v>
      </c>
      <c r="L52" s="108">
        <v>27.7</v>
      </c>
      <c r="M52" s="225">
        <v>77.48</v>
      </c>
      <c r="N52" s="108">
        <v>145.47</v>
      </c>
      <c r="O52" s="108">
        <v>414.08</v>
      </c>
      <c r="P52" s="108">
        <v>0</v>
      </c>
      <c r="Q52" s="108">
        <v>0</v>
      </c>
      <c r="R52" s="108">
        <v>0</v>
      </c>
      <c r="S52" s="108">
        <v>0</v>
      </c>
      <c r="T52" s="236">
        <f>receiptsandpayment!AM152</f>
        <v>13541.56</v>
      </c>
      <c r="U52" s="220" t="s">
        <v>111</v>
      </c>
      <c r="V52" s="115"/>
    </row>
    <row r="53" spans="1:22" s="115" customFormat="1" ht="14" x14ac:dyDescent="0.3">
      <c r="A53" s="112"/>
      <c r="B53" s="113" t="s">
        <v>2</v>
      </c>
      <c r="C53" s="114"/>
      <c r="D53" s="114"/>
      <c r="E53" s="114"/>
      <c r="F53" s="114"/>
      <c r="G53" s="114">
        <f t="shared" ref="G53:T53" si="2">SUM(G28:G52)</f>
        <v>22855</v>
      </c>
      <c r="H53" s="114">
        <f t="shared" si="2"/>
        <v>958.11</v>
      </c>
      <c r="I53" s="114">
        <f t="shared" si="2"/>
        <v>2161.42</v>
      </c>
      <c r="J53" s="114">
        <f t="shared" si="2"/>
        <v>6553.0800000000008</v>
      </c>
      <c r="K53" s="114">
        <f t="shared" si="2"/>
        <v>0</v>
      </c>
      <c r="L53" s="114">
        <f t="shared" si="2"/>
        <v>2873.39</v>
      </c>
      <c r="M53" s="114">
        <f t="shared" si="2"/>
        <v>1021.04</v>
      </c>
      <c r="N53" s="114">
        <f t="shared" si="2"/>
        <v>1402.61</v>
      </c>
      <c r="O53" s="114">
        <f t="shared" si="2"/>
        <v>20494.79</v>
      </c>
      <c r="P53" s="114">
        <f t="shared" si="2"/>
        <v>16736.400000000001</v>
      </c>
      <c r="Q53" s="114">
        <f t="shared" si="2"/>
        <v>4140.2699999999995</v>
      </c>
      <c r="R53" s="114">
        <f t="shared" si="2"/>
        <v>62449.89</v>
      </c>
      <c r="S53" s="114">
        <f t="shared" si="2"/>
        <v>486.6</v>
      </c>
      <c r="T53" s="239">
        <f t="shared" si="2"/>
        <v>121790.60999999999</v>
      </c>
      <c r="U53" s="77">
        <f t="shared" si="0"/>
        <v>532.88387661343245</v>
      </c>
    </row>
    <row r="54" spans="1:22" x14ac:dyDescent="0.25">
      <c r="A54" s="77"/>
      <c r="B54" s="80"/>
      <c r="C54" s="90" t="e">
        <f>C53-#REF!-#REF!-#REF!</f>
        <v>#REF!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229"/>
      <c r="U54" s="77"/>
    </row>
    <row r="55" spans="1:22" s="115" customFormat="1" ht="14" x14ac:dyDescent="0.3">
      <c r="A55" s="112"/>
      <c r="B55" s="112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240"/>
      <c r="U55" s="112"/>
    </row>
    <row r="56" spans="1:22" s="97" customFormat="1" ht="14" x14ac:dyDescent="0.3">
      <c r="A56" s="94"/>
      <c r="B56" s="117" t="s">
        <v>20</v>
      </c>
      <c r="C56" s="118">
        <f>C25-C53</f>
        <v>0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241">
        <f>T25-T53</f>
        <v>-14644.729999999981</v>
      </c>
      <c r="U56" s="94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240"/>
      <c r="U57" s="112"/>
    </row>
    <row r="58" spans="1:22" s="115" customFormat="1" ht="14" x14ac:dyDescent="0.3">
      <c r="A58" s="112"/>
      <c r="B58" s="119" t="s">
        <v>22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242">
        <f>T9+T56</f>
        <v>27730.830000000024</v>
      </c>
      <c r="U58" s="112"/>
    </row>
    <row r="59" spans="1:22" s="115" customFormat="1" ht="15.5" x14ac:dyDescent="0.35">
      <c r="A59" s="112"/>
      <c r="B59" s="121" t="s">
        <v>23</v>
      </c>
      <c r="C59" s="116"/>
      <c r="D59" s="116"/>
      <c r="E59" s="116"/>
      <c r="F59" s="116"/>
      <c r="G59" s="116"/>
      <c r="H59" s="116">
        <v>909.49</v>
      </c>
      <c r="I59" s="116">
        <v>387.16</v>
      </c>
      <c r="J59" s="116">
        <v>155.6</v>
      </c>
      <c r="K59" s="116">
        <v>105.6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240">
        <v>0</v>
      </c>
      <c r="U59" s="112"/>
    </row>
    <row r="60" spans="1:22" s="115" customFormat="1" ht="15.5" x14ac:dyDescent="0.35">
      <c r="A60" s="112"/>
      <c r="B60" s="203"/>
      <c r="C60" s="116"/>
      <c r="D60" s="116"/>
      <c r="E60" s="116"/>
      <c r="F60" s="116"/>
      <c r="G60" s="116"/>
      <c r="H60" s="240">
        <v>0</v>
      </c>
      <c r="I60" s="240">
        <v>0</v>
      </c>
      <c r="J60" s="240">
        <v>0</v>
      </c>
      <c r="K60" s="240">
        <v>0</v>
      </c>
      <c r="L60" s="240">
        <v>0</v>
      </c>
      <c r="M60" s="116"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240">
        <v>0</v>
      </c>
      <c r="U60" s="112"/>
    </row>
    <row r="61" spans="1:22" s="115" customFormat="1" ht="15.5" x14ac:dyDescent="0.35">
      <c r="A61" s="112"/>
      <c r="B61" s="203" t="s">
        <v>136</v>
      </c>
      <c r="C61" s="116"/>
      <c r="D61" s="116"/>
      <c r="E61" s="116"/>
      <c r="F61" s="116"/>
      <c r="G61" s="116"/>
      <c r="H61" s="240">
        <v>105.6</v>
      </c>
      <c r="I61" s="116">
        <v>105.6</v>
      </c>
      <c r="J61" s="116">
        <v>105.6</v>
      </c>
      <c r="K61" s="116">
        <v>105.6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240">
        <v>0</v>
      </c>
      <c r="U61" s="112"/>
    </row>
    <row r="62" spans="1:22" ht="15.5" x14ac:dyDescent="0.35">
      <c r="A62" s="77"/>
      <c r="B62" s="122" t="s">
        <v>21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243">
        <f>SUM(T58:T61)</f>
        <v>27730.830000000024</v>
      </c>
      <c r="U62" s="77"/>
    </row>
    <row r="63" spans="1:22" x14ac:dyDescent="0.25">
      <c r="U63" s="77"/>
    </row>
    <row r="64" spans="1:22" ht="13" x14ac:dyDescent="0.3">
      <c r="B64" s="124" t="s">
        <v>39</v>
      </c>
      <c r="E64" s="194"/>
      <c r="F64" s="78">
        <v>10328.59</v>
      </c>
      <c r="G64" s="194"/>
      <c r="H64" s="226" t="s">
        <v>135</v>
      </c>
      <c r="I64" s="226" t="s">
        <v>135</v>
      </c>
      <c r="J64" s="226" t="s">
        <v>135</v>
      </c>
      <c r="K64" s="194" t="s">
        <v>135</v>
      </c>
      <c r="L64" s="194" t="s">
        <v>135</v>
      </c>
      <c r="M64" s="194" t="s">
        <v>135</v>
      </c>
      <c r="N64" s="194" t="s">
        <v>135</v>
      </c>
      <c r="O64" s="194" t="s">
        <v>135</v>
      </c>
      <c r="P64" s="194" t="s">
        <v>135</v>
      </c>
      <c r="Q64" s="194" t="s">
        <v>135</v>
      </c>
      <c r="R64" s="194" t="s">
        <v>135</v>
      </c>
      <c r="S64" s="194" t="s">
        <v>135</v>
      </c>
      <c r="T64" s="244" t="s">
        <v>134</v>
      </c>
      <c r="U64" s="77"/>
    </row>
    <row r="65" spans="2:21" ht="14" x14ac:dyDescent="0.3">
      <c r="B65" s="127" t="s">
        <v>89</v>
      </c>
      <c r="C65" s="115"/>
      <c r="E65" s="107"/>
      <c r="F65" s="78">
        <v>15059.01</v>
      </c>
      <c r="G65" s="107"/>
      <c r="H65" s="107">
        <v>42375.560000000005</v>
      </c>
      <c r="I65" s="107">
        <v>42375.560000000005</v>
      </c>
      <c r="J65" s="107">
        <v>42375.560000000005</v>
      </c>
      <c r="K65" s="107">
        <v>42375.56</v>
      </c>
      <c r="L65" s="107">
        <v>42375.56</v>
      </c>
      <c r="M65" s="107">
        <v>42375.56</v>
      </c>
      <c r="N65" s="107">
        <v>42375.56</v>
      </c>
      <c r="O65" s="107">
        <v>42375.56</v>
      </c>
      <c r="P65" s="107">
        <v>42375.56</v>
      </c>
      <c r="Q65" s="107">
        <v>42375.56</v>
      </c>
      <c r="R65" s="107">
        <v>42375.56</v>
      </c>
      <c r="S65" s="107">
        <v>42375.56</v>
      </c>
      <c r="T65" s="107">
        <v>42375.560000000005</v>
      </c>
      <c r="U65" s="77"/>
    </row>
    <row r="66" spans="2:21" ht="14" x14ac:dyDescent="0.3">
      <c r="B66" s="107" t="s">
        <v>40</v>
      </c>
      <c r="C66" s="115"/>
      <c r="E66" s="107"/>
      <c r="G66" s="107"/>
      <c r="H66" s="107">
        <v>8103.26</v>
      </c>
      <c r="I66" s="107">
        <v>8303.26</v>
      </c>
      <c r="J66" s="127">
        <v>10076.59</v>
      </c>
      <c r="K66" s="107">
        <f>T25</f>
        <v>107145.88</v>
      </c>
      <c r="L66" s="107">
        <f>T25</f>
        <v>107145.88</v>
      </c>
      <c r="M66" s="107">
        <v>17824.09</v>
      </c>
      <c r="N66" s="107">
        <v>18241.310000000001</v>
      </c>
      <c r="O66" s="107">
        <v>42707.98</v>
      </c>
      <c r="P66" s="107">
        <v>49149.599999999999</v>
      </c>
      <c r="Q66" s="107">
        <v>54650.700000000004</v>
      </c>
      <c r="R66" s="107">
        <v>96134.92</v>
      </c>
      <c r="S66" s="107">
        <v>107145.88</v>
      </c>
      <c r="T66" s="107">
        <f>T25</f>
        <v>107145.88</v>
      </c>
      <c r="U66" s="77"/>
    </row>
    <row r="67" spans="2:21" ht="14" x14ac:dyDescent="0.3">
      <c r="B67" s="107" t="s">
        <v>41</v>
      </c>
      <c r="C67" s="115"/>
      <c r="E67" s="107"/>
      <c r="G67" s="107"/>
      <c r="H67" s="107">
        <v>909.49</v>
      </c>
      <c r="I67" s="107">
        <v>3070.91</v>
      </c>
      <c r="J67" s="127">
        <v>9623.989999999998</v>
      </c>
      <c r="K67" s="107">
        <f>T53</f>
        <v>121790.60999999999</v>
      </c>
      <c r="L67" s="107">
        <f>T53</f>
        <v>121790.60999999999</v>
      </c>
      <c r="M67" s="107">
        <v>16080.05</v>
      </c>
      <c r="N67" s="107">
        <v>17482.66</v>
      </c>
      <c r="O67" s="107">
        <v>37977.449999999997</v>
      </c>
      <c r="P67" s="107">
        <v>54713.85</v>
      </c>
      <c r="Q67" s="107">
        <v>58854.12</v>
      </c>
      <c r="R67" s="107">
        <v>121304.01</v>
      </c>
      <c r="S67" s="107">
        <v>121790.60999999999</v>
      </c>
      <c r="T67" s="107">
        <f>T53</f>
        <v>121790.60999999999</v>
      </c>
      <c r="U67" s="77"/>
    </row>
    <row r="68" spans="2:21" ht="14.5" thickBot="1" x14ac:dyDescent="0.35">
      <c r="B68" s="88" t="s">
        <v>42</v>
      </c>
      <c r="C68" s="115"/>
      <c r="E68" s="125"/>
      <c r="G68" s="125"/>
      <c r="H68" s="125">
        <f>SUM(H65+H66)-H67</f>
        <v>49569.330000000009</v>
      </c>
      <c r="I68" s="125">
        <f>SUM(I65+I66)-I67</f>
        <v>47607.91</v>
      </c>
      <c r="J68" s="125">
        <f t="shared" ref="J68:S68" si="3">SUM(J65+J66)-J67</f>
        <v>42828.160000000011</v>
      </c>
      <c r="K68" s="125">
        <f t="shared" si="3"/>
        <v>27730.830000000016</v>
      </c>
      <c r="L68" s="125">
        <f t="shared" si="3"/>
        <v>27730.830000000016</v>
      </c>
      <c r="M68" s="125">
        <f>SUM(M65:M66)-M67</f>
        <v>44119.599999999991</v>
      </c>
      <c r="N68" s="125">
        <f t="shared" si="3"/>
        <v>43134.209999999992</v>
      </c>
      <c r="O68" s="125">
        <f t="shared" si="3"/>
        <v>47106.090000000011</v>
      </c>
      <c r="P68" s="125">
        <f t="shared" si="3"/>
        <v>36811.310000000005</v>
      </c>
      <c r="Q68" s="125">
        <f t="shared" si="3"/>
        <v>38172.140000000007</v>
      </c>
      <c r="R68" s="125">
        <f t="shared" si="3"/>
        <v>17206.469999999987</v>
      </c>
      <c r="S68" s="125">
        <f t="shared" si="3"/>
        <v>27730.830000000016</v>
      </c>
      <c r="T68" s="125">
        <f>T65+T66-T67</f>
        <v>27730.830000000016</v>
      </c>
      <c r="U68" s="77"/>
    </row>
    <row r="69" spans="2:21" ht="14.5" thickTop="1" x14ac:dyDescent="0.3">
      <c r="C69" s="115"/>
      <c r="U69" s="77"/>
    </row>
    <row r="70" spans="2:21" ht="14" x14ac:dyDescent="0.3">
      <c r="B70" s="124" t="s">
        <v>43</v>
      </c>
      <c r="C70" s="115"/>
      <c r="U70" s="77"/>
    </row>
    <row r="71" spans="2:21" ht="14" x14ac:dyDescent="0.3">
      <c r="B71" s="127" t="s">
        <v>87</v>
      </c>
      <c r="C71" s="115"/>
      <c r="D71" s="127"/>
      <c r="E71" s="127"/>
      <c r="F71" s="127"/>
      <c r="G71" s="200"/>
      <c r="H71" s="139">
        <v>34257.01</v>
      </c>
      <c r="I71" s="139">
        <v>31773.26</v>
      </c>
      <c r="J71" s="139">
        <v>26761.95</v>
      </c>
      <c r="K71" s="140">
        <v>24150.32</v>
      </c>
      <c r="L71" s="140">
        <v>21317.73</v>
      </c>
      <c r="M71" s="140">
        <v>27792.19</v>
      </c>
      <c r="N71" s="140">
        <v>6690.58</v>
      </c>
      <c r="O71" s="140">
        <v>26662.46</v>
      </c>
      <c r="P71" s="140">
        <v>16367.68</v>
      </c>
      <c r="Q71" s="140">
        <v>32728.51</v>
      </c>
      <c r="R71" s="140">
        <v>11762.84</v>
      </c>
      <c r="S71" s="140">
        <v>27730.83</v>
      </c>
      <c r="T71" s="140">
        <f>'YTD Bank Rec'!O9</f>
        <v>27730.83</v>
      </c>
      <c r="U71" s="77"/>
    </row>
    <row r="72" spans="2:21" ht="14" x14ac:dyDescent="0.3">
      <c r="B72" s="127" t="s">
        <v>88</v>
      </c>
      <c r="C72" s="115"/>
      <c r="D72" s="127"/>
      <c r="E72" s="127"/>
      <c r="F72" s="127"/>
      <c r="G72" s="201"/>
      <c r="H72" s="141">
        <v>16327.41</v>
      </c>
      <c r="I72" s="141">
        <v>16327.41</v>
      </c>
      <c r="J72" s="141">
        <v>16327.41</v>
      </c>
      <c r="K72" s="141">
        <v>16327.41</v>
      </c>
      <c r="L72" s="141">
        <v>16327.41</v>
      </c>
      <c r="M72" s="141">
        <v>16327.41</v>
      </c>
      <c r="N72" s="142">
        <v>36443.629999999997</v>
      </c>
      <c r="O72" s="142">
        <v>20443.63</v>
      </c>
      <c r="P72" s="142">
        <v>20443.63</v>
      </c>
      <c r="Q72" s="142">
        <v>5443.63</v>
      </c>
      <c r="R72" s="142">
        <v>5443.63</v>
      </c>
      <c r="S72" s="142">
        <f>'YTD Bank Rec'!O10</f>
        <v>0</v>
      </c>
      <c r="T72" s="142">
        <f>'YTD Bank Rec'!O10</f>
        <v>0</v>
      </c>
      <c r="U72" s="77"/>
    </row>
    <row r="73" spans="2:21" ht="13" x14ac:dyDescent="0.3">
      <c r="B73" s="88" t="s">
        <v>44</v>
      </c>
      <c r="E73" s="107"/>
      <c r="G73" s="107"/>
      <c r="H73" s="107">
        <f>SUM(H71:H72)</f>
        <v>50584.42</v>
      </c>
      <c r="I73" s="107">
        <f>SUM(I71:I72)</f>
        <v>48100.67</v>
      </c>
      <c r="J73" s="107">
        <f>SUM(J71:J72)</f>
        <v>43089.36</v>
      </c>
      <c r="K73" s="107">
        <f t="shared" ref="K73:T73" si="4">SUM(K71:K72)</f>
        <v>40477.729999999996</v>
      </c>
      <c r="L73" s="107">
        <f t="shared" si="4"/>
        <v>37645.14</v>
      </c>
      <c r="M73" s="107">
        <f t="shared" si="4"/>
        <v>44119.6</v>
      </c>
      <c r="N73" s="107">
        <f t="shared" si="4"/>
        <v>43134.21</v>
      </c>
      <c r="O73" s="107">
        <f t="shared" si="4"/>
        <v>47106.09</v>
      </c>
      <c r="P73" s="107">
        <f t="shared" si="4"/>
        <v>36811.31</v>
      </c>
      <c r="Q73" s="107">
        <f t="shared" si="4"/>
        <v>38172.14</v>
      </c>
      <c r="R73" s="107">
        <f t="shared" si="4"/>
        <v>17206.47</v>
      </c>
      <c r="S73" s="107">
        <f t="shared" si="4"/>
        <v>27730.83</v>
      </c>
      <c r="T73" s="107">
        <f t="shared" si="4"/>
        <v>27730.83</v>
      </c>
      <c r="U73" s="77"/>
    </row>
    <row r="74" spans="2:21" x14ac:dyDescent="0.25">
      <c r="B74" s="107" t="s">
        <v>45</v>
      </c>
      <c r="E74" s="107"/>
      <c r="G74" s="107"/>
      <c r="H74" s="107">
        <v>1015.09</v>
      </c>
      <c r="I74" s="107">
        <v>492.76</v>
      </c>
      <c r="J74" s="107">
        <v>261.08999999999997</v>
      </c>
      <c r="K74" s="107">
        <v>146.54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v>0</v>
      </c>
      <c r="R74" s="107">
        <v>0</v>
      </c>
      <c r="S74" s="107">
        <v>0</v>
      </c>
      <c r="T74" s="107">
        <v>0</v>
      </c>
      <c r="U74" s="77"/>
    </row>
    <row r="75" spans="2:21" ht="13.5" thickBot="1" x14ac:dyDescent="0.35">
      <c r="B75" s="16" t="s">
        <v>175</v>
      </c>
      <c r="D75" s="126"/>
      <c r="E75" s="125"/>
      <c r="F75" s="126"/>
      <c r="G75" s="125"/>
      <c r="H75" s="125">
        <f t="shared" ref="H75:S75" si="5">SUM(H71:H72)-H74</f>
        <v>49569.33</v>
      </c>
      <c r="I75" s="125">
        <f t="shared" si="5"/>
        <v>47607.909999999996</v>
      </c>
      <c r="J75" s="125">
        <f t="shared" si="5"/>
        <v>42828.270000000004</v>
      </c>
      <c r="K75" s="125">
        <f t="shared" si="5"/>
        <v>40331.189999999995</v>
      </c>
      <c r="L75" s="125">
        <f t="shared" si="5"/>
        <v>37645.14</v>
      </c>
      <c r="M75" s="125">
        <f t="shared" si="5"/>
        <v>44119.6</v>
      </c>
      <c r="N75" s="125">
        <f t="shared" si="5"/>
        <v>43134.21</v>
      </c>
      <c r="O75" s="125">
        <f t="shared" si="5"/>
        <v>47106.09</v>
      </c>
      <c r="P75" s="125">
        <f t="shared" si="5"/>
        <v>36811.31</v>
      </c>
      <c r="Q75" s="125">
        <f t="shared" si="5"/>
        <v>38172.14</v>
      </c>
      <c r="R75" s="125">
        <f t="shared" si="5"/>
        <v>17206.47</v>
      </c>
      <c r="S75" s="125">
        <f t="shared" si="5"/>
        <v>27730.83</v>
      </c>
      <c r="T75" s="125">
        <f>SUM(T71:T72)-T74</f>
        <v>27730.83</v>
      </c>
      <c r="U75" s="77"/>
    </row>
    <row r="76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69" t="s">
        <v>114</v>
      </c>
      <c r="B1" s="271" t="s">
        <v>94</v>
      </c>
      <c r="C1" s="271" t="s">
        <v>134</v>
      </c>
      <c r="D1" s="272" t="s">
        <v>115</v>
      </c>
      <c r="E1" s="274" t="s">
        <v>116</v>
      </c>
    </row>
    <row r="2" spans="1:12" ht="13" thickBot="1" x14ac:dyDescent="0.3">
      <c r="A2" s="270"/>
      <c r="B2" s="264"/>
      <c r="C2" s="264"/>
      <c r="D2" s="273"/>
      <c r="E2" s="264"/>
    </row>
    <row r="3" spans="1:12" x14ac:dyDescent="0.25">
      <c r="A3" s="261" t="s">
        <v>117</v>
      </c>
      <c r="B3" s="263">
        <v>13931</v>
      </c>
      <c r="C3" s="263">
        <v>14976</v>
      </c>
      <c r="D3" s="265">
        <f>C3-B3</f>
        <v>1045</v>
      </c>
      <c r="E3" s="267" t="s">
        <v>120</v>
      </c>
    </row>
    <row r="4" spans="1:12" ht="13" thickBot="1" x14ac:dyDescent="0.3">
      <c r="A4" s="262"/>
      <c r="B4" s="264"/>
      <c r="C4" s="264"/>
      <c r="D4" s="266"/>
      <c r="E4" s="268"/>
    </row>
    <row r="5" spans="1:12" x14ac:dyDescent="0.25">
      <c r="A5" s="261" t="s">
        <v>118</v>
      </c>
      <c r="B5" s="263">
        <v>1614</v>
      </c>
      <c r="C5" s="263">
        <v>92170</v>
      </c>
      <c r="D5" s="265">
        <f t="shared" ref="D5" si="0">C5-B5</f>
        <v>90556</v>
      </c>
      <c r="E5" s="267" t="s">
        <v>261</v>
      </c>
    </row>
    <row r="6" spans="1:12" ht="15" thickBot="1" x14ac:dyDescent="0.4">
      <c r="A6" s="275"/>
      <c r="B6" s="264"/>
      <c r="C6" s="264"/>
      <c r="D6" s="266"/>
      <c r="E6" s="264"/>
      <c r="J6" s="248"/>
      <c r="L6" s="248"/>
    </row>
    <row r="7" spans="1:12" x14ac:dyDescent="0.25">
      <c r="A7" s="262" t="s">
        <v>119</v>
      </c>
      <c r="B7" s="263">
        <v>3138</v>
      </c>
      <c r="C7" s="263">
        <v>3410</v>
      </c>
      <c r="D7" s="265">
        <f t="shared" ref="D7" si="1">C7-B7</f>
        <v>272</v>
      </c>
      <c r="E7" s="267" t="s">
        <v>120</v>
      </c>
    </row>
    <row r="8" spans="1:12" ht="13" thickBot="1" x14ac:dyDescent="0.3">
      <c r="A8" s="262"/>
      <c r="B8" s="264"/>
      <c r="C8" s="264"/>
      <c r="D8" s="266"/>
      <c r="E8" s="268"/>
    </row>
    <row r="9" spans="1:12" x14ac:dyDescent="0.25">
      <c r="A9" s="261" t="s">
        <v>121</v>
      </c>
      <c r="B9" s="263">
        <v>0</v>
      </c>
      <c r="C9" s="263">
        <v>0</v>
      </c>
      <c r="D9" s="265">
        <f t="shared" ref="D9" si="2">C9-B9</f>
        <v>0</v>
      </c>
      <c r="E9" s="267" t="s">
        <v>120</v>
      </c>
    </row>
    <row r="10" spans="1:12" ht="13" thickBot="1" x14ac:dyDescent="0.3">
      <c r="A10" s="275"/>
      <c r="B10" s="264"/>
      <c r="C10" s="264"/>
      <c r="D10" s="266"/>
      <c r="E10" s="268"/>
    </row>
    <row r="11" spans="1:12" ht="12.5" customHeight="1" x14ac:dyDescent="0.25">
      <c r="A11" s="262" t="s">
        <v>122</v>
      </c>
      <c r="B11" s="263">
        <v>11905</v>
      </c>
      <c r="C11" s="263">
        <v>118380</v>
      </c>
      <c r="D11" s="265">
        <f t="shared" ref="D11" si="3">C11-B11</f>
        <v>106475</v>
      </c>
      <c r="E11" s="267" t="s">
        <v>262</v>
      </c>
    </row>
    <row r="12" spans="1:12" ht="40.5" customHeight="1" thickBot="1" x14ac:dyDescent="0.3">
      <c r="A12" s="262"/>
      <c r="B12" s="264"/>
      <c r="C12" s="264"/>
      <c r="D12" s="266"/>
      <c r="E12" s="268"/>
    </row>
    <row r="13" spans="1:12" ht="12.5" customHeight="1" x14ac:dyDescent="0.25">
      <c r="A13" s="261" t="s">
        <v>123</v>
      </c>
      <c r="B13" s="263">
        <v>42312</v>
      </c>
      <c r="C13" s="263">
        <v>27731</v>
      </c>
      <c r="D13" s="265">
        <f t="shared" ref="D13" si="4">C13-B13</f>
        <v>-14581</v>
      </c>
      <c r="E13" s="267" t="s">
        <v>263</v>
      </c>
    </row>
    <row r="14" spans="1:12" ht="13" thickBot="1" x14ac:dyDescent="0.3">
      <c r="A14" s="275"/>
      <c r="B14" s="264"/>
      <c r="C14" s="264"/>
      <c r="D14" s="266"/>
      <c r="E14" s="268"/>
    </row>
    <row r="15" spans="1:12" x14ac:dyDescent="0.25">
      <c r="A15" s="262" t="s">
        <v>124</v>
      </c>
      <c r="B15" s="263">
        <v>138267</v>
      </c>
      <c r="C15" s="263">
        <v>138267</v>
      </c>
      <c r="D15" s="265">
        <f t="shared" ref="D15" si="5">C15-B15</f>
        <v>0</v>
      </c>
      <c r="E15" s="267" t="s">
        <v>120</v>
      </c>
    </row>
    <row r="16" spans="1:12" ht="13" thickBot="1" x14ac:dyDescent="0.3">
      <c r="A16" s="262"/>
      <c r="B16" s="264"/>
      <c r="C16" s="264"/>
      <c r="D16" s="266"/>
      <c r="E16" s="264"/>
    </row>
    <row r="17" spans="1:10" x14ac:dyDescent="0.25">
      <c r="A17" s="261" t="s">
        <v>125</v>
      </c>
      <c r="B17" s="263">
        <v>0</v>
      </c>
      <c r="C17" s="263">
        <v>0</v>
      </c>
      <c r="D17" s="276">
        <f t="shared" ref="D17" si="6">C17-B17</f>
        <v>0</v>
      </c>
      <c r="E17" s="267" t="s">
        <v>120</v>
      </c>
    </row>
    <row r="18" spans="1:10" ht="16.5" customHeight="1" thickBot="1" x14ac:dyDescent="0.3">
      <c r="A18" s="275"/>
      <c r="B18" s="264"/>
      <c r="C18" s="264"/>
      <c r="D18" s="277"/>
      <c r="E18" s="268"/>
    </row>
    <row r="23" spans="1:10" ht="15" thickBot="1" x14ac:dyDescent="0.4">
      <c r="J23" s="249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tabSelected="1"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8" t="s">
        <v>92</v>
      </c>
      <c r="E1" s="250"/>
      <c r="G1" s="250"/>
    </row>
    <row r="2" spans="1:14" ht="14.5" x14ac:dyDescent="0.35">
      <c r="A2" s="248" t="s">
        <v>266</v>
      </c>
      <c r="E2" s="250"/>
      <c r="G2" s="250"/>
    </row>
    <row r="3" spans="1:14" x14ac:dyDescent="0.25">
      <c r="E3" s="250"/>
      <c r="G3" s="250"/>
    </row>
    <row r="4" spans="1:14" ht="14.5" x14ac:dyDescent="0.35">
      <c r="A4" s="248" t="s">
        <v>265</v>
      </c>
      <c r="E4" s="250"/>
      <c r="F4" s="248"/>
      <c r="G4" s="248" t="s">
        <v>126</v>
      </c>
      <c r="I4" s="248"/>
    </row>
    <row r="5" spans="1:14" ht="14.5" x14ac:dyDescent="0.35">
      <c r="A5" t="s">
        <v>127</v>
      </c>
      <c r="E5" s="140">
        <f>Budget!T71</f>
        <v>27730.83</v>
      </c>
      <c r="F5" s="251"/>
      <c r="G5" s="127"/>
      <c r="I5" s="127"/>
    </row>
    <row r="6" spans="1:14" x14ac:dyDescent="0.25">
      <c r="A6" t="s">
        <v>128</v>
      </c>
      <c r="E6" s="142">
        <f>Budget!T72</f>
        <v>0</v>
      </c>
      <c r="F6" s="250"/>
      <c r="G6" s="250"/>
    </row>
    <row r="7" spans="1:14" ht="15" thickBot="1" x14ac:dyDescent="0.4">
      <c r="A7" s="245" t="s">
        <v>132</v>
      </c>
      <c r="E7" s="252">
        <f>SUM(E5:E6)</f>
        <v>27730.83</v>
      </c>
      <c r="F7" s="253">
        <f>SUM(E5:E6)-G5</f>
        <v>27730.83</v>
      </c>
      <c r="G7" s="250"/>
    </row>
    <row r="8" spans="1:14" ht="13" thickTop="1" x14ac:dyDescent="0.25">
      <c r="E8" s="250"/>
      <c r="G8" s="250"/>
    </row>
    <row r="9" spans="1:14" x14ac:dyDescent="0.25">
      <c r="E9" s="250"/>
      <c r="G9" s="250"/>
    </row>
    <row r="10" spans="1:14" ht="14.5" x14ac:dyDescent="0.35">
      <c r="A10" s="248" t="s">
        <v>129</v>
      </c>
      <c r="E10" s="250"/>
      <c r="G10" s="250"/>
    </row>
    <row r="11" spans="1:14" x14ac:dyDescent="0.25">
      <c r="A11" s="245" t="s">
        <v>264</v>
      </c>
      <c r="E11" s="250"/>
      <c r="G11" s="107">
        <v>42375.560000000005</v>
      </c>
    </row>
    <row r="12" spans="1:14" x14ac:dyDescent="0.25">
      <c r="A12" t="s">
        <v>130</v>
      </c>
      <c r="E12" s="250"/>
      <c r="G12" s="250">
        <f>Budget!T66</f>
        <v>107145.88</v>
      </c>
    </row>
    <row r="13" spans="1:14" x14ac:dyDescent="0.25">
      <c r="A13" t="s">
        <v>131</v>
      </c>
      <c r="E13" s="250"/>
      <c r="G13" s="254">
        <f>Budget!T67</f>
        <v>121790.60999999999</v>
      </c>
    </row>
    <row r="14" spans="1:14" ht="13" thickBot="1" x14ac:dyDescent="0.3">
      <c r="A14" s="245" t="s">
        <v>133</v>
      </c>
      <c r="E14" s="250"/>
      <c r="G14" s="252">
        <f>SUM(G11:G12)-G13</f>
        <v>27730.830000000016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2024-04-10T17:32:36Z</dcterms:modified>
</cp:coreProperties>
</file>