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4-25\Finance\"/>
    </mc:Choice>
  </mc:AlternateContent>
  <xr:revisionPtr revIDLastSave="0" documentId="13_ncr:1_{BD5BDD6E-B36F-4CD7-848A-94F63B76907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receiptsandpayment!$A$2:$AO$140</definedName>
    <definedName name="_xlnm.Print_Area" localSheetId="2">Budget!$B$1:$F$77</definedName>
    <definedName name="_xlnm.Print_Area" localSheetId="3">'Explanation of Variance'!#REF!</definedName>
    <definedName name="_xlnm.Print_Area" localSheetId="0">receiptsandpayment!$A$2:$N$155</definedName>
    <definedName name="_xlnm.Print_Area" localSheetId="1">'YTD Bank Rec'!$B$3:$O$30</definedName>
  </definedNames>
  <calcPr calcId="191029"/>
</workbook>
</file>

<file path=xl/calcChain.xml><?xml version="1.0" encoding="utf-8"?>
<calcChain xmlns="http://schemas.openxmlformats.org/spreadsheetml/2006/main">
  <c r="P69" i="9" l="1"/>
  <c r="L17" i="6"/>
  <c r="AQ92" i="7"/>
  <c r="L18" i="6" s="1"/>
  <c r="AP92" i="7"/>
  <c r="O69" i="9"/>
  <c r="O55" i="9"/>
  <c r="K18" i="6"/>
  <c r="K17" i="6"/>
  <c r="AQ78" i="7"/>
  <c r="AP78" i="7"/>
  <c r="N69" i="9"/>
  <c r="AB153" i="7"/>
  <c r="J18" i="6"/>
  <c r="J17" i="6"/>
  <c r="AQ74" i="7"/>
  <c r="AP74" i="7"/>
  <c r="M69" i="9"/>
  <c r="AQ59" i="7"/>
  <c r="I18" i="6" s="1"/>
  <c r="AP59" i="7"/>
  <c r="I17" i="6" s="1"/>
  <c r="L69" i="9"/>
  <c r="AQ54" i="7"/>
  <c r="H18" i="6" s="1"/>
  <c r="AP54" i="7"/>
  <c r="H17" i="6" s="1"/>
  <c r="H153" i="7"/>
  <c r="I153" i="7"/>
  <c r="J153" i="7"/>
  <c r="K153" i="7"/>
  <c r="L153" i="7"/>
  <c r="M153" i="7"/>
  <c r="N153" i="7"/>
  <c r="O153" i="7"/>
  <c r="T25" i="9" s="1"/>
  <c r="P153" i="7"/>
  <c r="Q153" i="7"/>
  <c r="R153" i="7"/>
  <c r="S153" i="7"/>
  <c r="T153" i="7"/>
  <c r="U153" i="7"/>
  <c r="V153" i="7"/>
  <c r="W153" i="7"/>
  <c r="X153" i="7"/>
  <c r="Y153" i="7"/>
  <c r="Z153" i="7"/>
  <c r="AA153" i="7"/>
  <c r="AC153" i="7"/>
  <c r="AD153" i="7"/>
  <c r="AE153" i="7"/>
  <c r="AF153" i="7"/>
  <c r="AG153" i="7"/>
  <c r="AH153" i="7"/>
  <c r="AI153" i="7"/>
  <c r="AJ153" i="7"/>
  <c r="AK153" i="7"/>
  <c r="AL153" i="7"/>
  <c r="AM153" i="7"/>
  <c r="T52" i="9" s="1"/>
  <c r="AN153" i="7"/>
  <c r="AO153" i="7"/>
  <c r="K69" i="9"/>
  <c r="AQ36" i="7"/>
  <c r="F18" i="6" s="1"/>
  <c r="AQ45" i="7"/>
  <c r="G18" i="6" s="1"/>
  <c r="AP45" i="7"/>
  <c r="G17" i="6" s="1"/>
  <c r="S26" i="9"/>
  <c r="R26" i="9"/>
  <c r="Q26" i="9"/>
  <c r="P26" i="9"/>
  <c r="O26" i="9"/>
  <c r="N26" i="9"/>
  <c r="M26" i="9"/>
  <c r="L26" i="9"/>
  <c r="K26" i="9"/>
  <c r="I77" i="9"/>
  <c r="J77" i="9"/>
  <c r="K77" i="9"/>
  <c r="L77" i="9"/>
  <c r="M77" i="9"/>
  <c r="N77" i="9"/>
  <c r="O77" i="9"/>
  <c r="P77" i="9"/>
  <c r="Q77" i="9"/>
  <c r="R77" i="9"/>
  <c r="S77" i="9"/>
  <c r="T77" i="9"/>
  <c r="H77" i="9"/>
  <c r="I69" i="9"/>
  <c r="J69" i="9"/>
  <c r="H69" i="9"/>
  <c r="AP36" i="7"/>
  <c r="F17" i="6" s="1"/>
  <c r="AQ28" i="7"/>
  <c r="E18" i="6" s="1"/>
  <c r="AP28" i="7"/>
  <c r="E17" i="6" s="1"/>
  <c r="AQ19" i="7" l="1"/>
  <c r="D18" i="6" s="1"/>
  <c r="AP19" i="7"/>
  <c r="D17" i="6" s="1"/>
  <c r="E6" i="15" l="1"/>
  <c r="E5" i="15"/>
  <c r="O18" i="6"/>
  <c r="O17" i="6"/>
  <c r="N18" i="6"/>
  <c r="N17" i="6"/>
  <c r="T31" i="9"/>
  <c r="G153" i="7"/>
  <c r="M18" i="6"/>
  <c r="M17" i="6"/>
  <c r="U21" i="9" l="1"/>
  <c r="T74" i="9"/>
  <c r="K74" i="9"/>
  <c r="L74" i="9"/>
  <c r="M74" i="9"/>
  <c r="N74" i="9"/>
  <c r="O74" i="9"/>
  <c r="P74" i="9"/>
  <c r="Q74" i="9"/>
  <c r="R74" i="9"/>
  <c r="S74" i="9"/>
  <c r="T53" i="9" l="1"/>
  <c r="J74" i="9"/>
  <c r="I74" i="9"/>
  <c r="T44" i="9" l="1"/>
  <c r="T47" i="9"/>
  <c r="T49" i="9"/>
  <c r="H24" i="9"/>
  <c r="H26" i="9" s="1"/>
  <c r="H74" i="9"/>
  <c r="AQ153" i="7"/>
  <c r="AP153" i="7"/>
  <c r="F7" i="15" l="1"/>
  <c r="E7" i="15"/>
  <c r="J23" i="11"/>
  <c r="D17" i="11"/>
  <c r="D15" i="11"/>
  <c r="D13" i="11"/>
  <c r="D11" i="11"/>
  <c r="D9" i="11"/>
  <c r="D7" i="11"/>
  <c r="D5" i="11"/>
  <c r="D3" i="11"/>
  <c r="S55" i="9" l="1"/>
  <c r="R55" i="9"/>
  <c r="Q55" i="9"/>
  <c r="P55" i="9"/>
  <c r="N55" i="9"/>
  <c r="M55" i="9"/>
  <c r="L55" i="9" l="1"/>
  <c r="U44" i="9"/>
  <c r="U47" i="9"/>
  <c r="U14" i="9"/>
  <c r="U15" i="9"/>
  <c r="U16" i="9"/>
  <c r="U17" i="9"/>
  <c r="U18" i="9"/>
  <c r="K55" i="9"/>
  <c r="G55" i="9"/>
  <c r="J24" i="9"/>
  <c r="J26" i="9" s="1"/>
  <c r="G26" i="9"/>
  <c r="I24" i="9"/>
  <c r="I26" i="9" s="1"/>
  <c r="T26" i="9" l="1"/>
  <c r="J55" i="9"/>
  <c r="K57" i="9" s="1"/>
  <c r="H55" i="9"/>
  <c r="I55" i="9"/>
  <c r="T19" i="9"/>
  <c r="U19" i="9" s="1"/>
  <c r="T29" i="9"/>
  <c r="T30" i="9"/>
  <c r="U30" i="9" s="1"/>
  <c r="T32" i="9"/>
  <c r="T43" i="9"/>
  <c r="U43" i="9" s="1"/>
  <c r="T9" i="9"/>
  <c r="E6" i="7"/>
  <c r="T55" i="9" l="1"/>
  <c r="U32" i="9"/>
  <c r="U29" i="9"/>
  <c r="T51" i="9"/>
  <c r="U51" i="9" s="1"/>
  <c r="T54" i="9"/>
  <c r="T37" i="9"/>
  <c r="U37" i="9" s="1"/>
  <c r="T41" i="9"/>
  <c r="U41" i="9" s="1"/>
  <c r="T33" i="9"/>
  <c r="U33" i="9" s="1"/>
  <c r="U13" i="9"/>
  <c r="T22" i="9"/>
  <c r="T20" i="9"/>
  <c r="U20" i="9" s="1"/>
  <c r="T23" i="9"/>
  <c r="T24" i="9"/>
  <c r="U24" i="9" s="1"/>
  <c r="U31" i="9"/>
  <c r="T34" i="9"/>
  <c r="U34" i="9" s="1"/>
  <c r="T35" i="9"/>
  <c r="U35" i="9" s="1"/>
  <c r="T36" i="9"/>
  <c r="U36" i="9" s="1"/>
  <c r="T38" i="9"/>
  <c r="U38" i="9" s="1"/>
  <c r="T39" i="9"/>
  <c r="U39" i="9" s="1"/>
  <c r="T40" i="9"/>
  <c r="T42" i="9"/>
  <c r="U42" i="9" s="1"/>
  <c r="T45" i="9"/>
  <c r="U45" i="9" s="1"/>
  <c r="T46" i="9"/>
  <c r="U46" i="9" s="1"/>
  <c r="T48" i="9"/>
  <c r="U48" i="9" s="1"/>
  <c r="T50" i="9"/>
  <c r="U50" i="9" s="1"/>
  <c r="B54" i="9"/>
  <c r="B51" i="9"/>
  <c r="B50" i="9"/>
  <c r="H11" i="6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29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L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53" i="7"/>
  <c r="E154" i="7"/>
  <c r="F154" i="7"/>
  <c r="C56" i="9"/>
  <c r="C58" i="9"/>
  <c r="V30" i="9" l="1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B156" i="7"/>
  <c r="O19" i="6"/>
  <c r="F19" i="6"/>
  <c r="E19" i="6"/>
  <c r="R156" i="7"/>
  <c r="D23" i="6" l="1"/>
  <c r="E23" i="6"/>
  <c r="M23" i="6"/>
  <c r="L23" i="6"/>
  <c r="K23" i="6"/>
  <c r="J23" i="6"/>
  <c r="I23" i="6"/>
  <c r="H23" i="6"/>
  <c r="G23" i="6"/>
  <c r="F23" i="6"/>
  <c r="O23" i="6"/>
  <c r="N23" i="6"/>
  <c r="T67" i="9" l="1"/>
  <c r="G13" i="15" s="1"/>
  <c r="U55" i="9"/>
  <c r="U12" i="9" l="1"/>
  <c r="H156" i="7"/>
  <c r="T66" i="9" l="1"/>
  <c r="T69" i="9" s="1"/>
  <c r="T58" i="9"/>
  <c r="T60" i="9" s="1"/>
  <c r="T62" i="9" s="1"/>
  <c r="U26" i="9"/>
  <c r="G12" i="15" l="1"/>
  <c r="G14" i="15" s="1"/>
</calcChain>
</file>

<file path=xl/sharedStrings.xml><?xml version="1.0" encoding="utf-8"?>
<sst xmlns="http://schemas.openxmlformats.org/spreadsheetml/2006/main" count="284" uniqueCount="212">
  <si>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</si>
  <si>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</si>
  <si>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</si>
  <si>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</si>
  <si>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</si>
  <si>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</si>
  <si>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</si>
  <si>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</si>
  <si>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</si>
  <si>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</si>
  <si>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</si>
  <si>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</si>
  <si>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</si>
  <si>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</si>
  <si>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</si>
  <si>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</si>
  <si>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</si>
  <si>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</si>
  <si>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</si>
  <si>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</si>
  <si>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</si>
  <si>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</si>
  <si>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</si>
  <si>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</si>
  <si>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</si>
  <si>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</si>
  <si>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</si>
  <si>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</si>
  <si>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</si>
  <si>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</si>
  <si>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</si>
  <si>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</si>
  <si>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</si>
  <si>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</si>
  <si>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</si>
  <si>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</si>
  <si>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</si>
  <si>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</si>
  <si>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</si>
  <si>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</si>
  <si>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</si>
  <si>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</si>
  <si>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</si>
  <si>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</si>
  <si>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</si>
  <si>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</si>
  <si>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</si>
  <si>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</si>
  <si>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</si>
  <si>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</si>
  <si>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</si>
  <si>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</si>
  <si>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</si>
  <si>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</si>
  <si>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</si>
  <si>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</si>
  <si>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</si>
  <si>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</si>
  <si>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</si>
  <si>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</si>
  <si>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</si>
  <si>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</si>
  <si>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</si>
  <si>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</si>
  <si>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</si>
  <si>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</si>
  <si>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</si>
  <si>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</si>
  <si>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</si>
  <si>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</si>
  <si>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</si>
  <si>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</si>
  <si>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</si>
  <si>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</si>
  <si>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</si>
  <si>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</si>
  <si>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</si>
  <si>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</si>
  <si>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</si>
  <si>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</si>
  <si>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</si>
  <si>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</si>
  <si>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</si>
  <si>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</si>
  <si>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Green Scythe - Grass Cutting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</si>
  <si>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</si>
  <si>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</si>
  <si>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</si>
  <si>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</si>
  <si>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</si>
  <si>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</si>
  <si>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</si>
  <si>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</si>
  <si>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</si>
  <si>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</si>
  <si>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</si>
  <si>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</si>
  <si>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</si>
  <si>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</si>
  <si>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</si>
  <si>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</si>
  <si>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</si>
  <si>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</si>
  <si>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</si>
  <si>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</si>
  <si>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</si>
  <si>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</si>
  <si>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</si>
  <si>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</si>
  <si>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</si>
  <si>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</si>
  <si>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</si>
  <si>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HMRC - PAYE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</si>
  <si>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</si>
  <si>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</si>
  <si>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</si>
  <si>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</si>
  <si>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</si>
  <si>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</si>
  <si>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</si>
  <si>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</si>
  <si>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</si>
  <si>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</si>
  <si>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</si>
  <si>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</si>
  <si>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</si>
  <si>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</si>
  <si>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</si>
  <si>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</si>
  <si>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</si>
  <si>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</si>
  <si>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</si>
  <si>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</si>
  <si>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</si>
  <si>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'2023/24</t>
  </si>
  <si>
    <t>Invoice Number</t>
  </si>
  <si>
    <t>Savings</t>
  </si>
  <si>
    <t>Legal / Data Protection</t>
  </si>
  <si>
    <t>Road / Safety</t>
  </si>
  <si>
    <t>Road Saftey</t>
  </si>
  <si>
    <t>Available at 30-06-23</t>
  </si>
  <si>
    <t>Trees/ Plants</t>
  </si>
  <si>
    <t>Year to Date 2023/24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</si>
  <si>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</si>
  <si>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</si>
  <si>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</si>
  <si>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</si>
  <si>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</si>
  <si>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</si>
  <si>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HS2 - Groundwork grant</t>
  </si>
  <si>
    <t>HS2 CB-100606</t>
  </si>
  <si>
    <t>CDC - Precept</t>
  </si>
  <si>
    <t>CS000286</t>
  </si>
  <si>
    <t>Pitchfork &amp; Pencil - Shrubs</t>
  </si>
  <si>
    <t>INV-0114</t>
  </si>
  <si>
    <t>Cricket Club - Mowing Contribution</t>
  </si>
  <si>
    <t>Fringford PCC - Graveyard Mowing Contribution</t>
  </si>
  <si>
    <t>Vale Press - Voice Printing</t>
  </si>
  <si>
    <t>Clerk Salary - Apr</t>
  </si>
  <si>
    <t>OCC Grass Cutting Grant</t>
  </si>
  <si>
    <t>D McCullagh - Village Sign Deposit</t>
  </si>
  <si>
    <t>B Knight - Internal Audit</t>
  </si>
  <si>
    <t>FRI2324</t>
  </si>
  <si>
    <t>G Hope - Stationary</t>
  </si>
  <si>
    <t>A17584973920</t>
  </si>
  <si>
    <t>D McCullagh - Treated Pales</t>
  </si>
  <si>
    <t>R Damerell - Clerk Salary</t>
  </si>
  <si>
    <t>G Hope - Traffic Cones</t>
  </si>
  <si>
    <t>Grant for Village Sign</t>
  </si>
  <si>
    <t>AJ Gallagher - PC Liability Insurance</t>
  </si>
  <si>
    <t>G Hope - Nest Boxes</t>
  </si>
  <si>
    <t>Fringford Friends Funds</t>
  </si>
  <si>
    <t>Minus Fringford Friends Funds</t>
  </si>
  <si>
    <t xml:space="preserve">D McCullagh - Village Sign </t>
  </si>
  <si>
    <t>Playsaftey - Play Area Report</t>
  </si>
  <si>
    <t>G Hope - Dog Bin</t>
  </si>
  <si>
    <t>R Wise - Verge Cutting</t>
  </si>
  <si>
    <t>F Morgan - Bird Boxes</t>
  </si>
  <si>
    <t>F Morgan - Signs</t>
  </si>
  <si>
    <t>G Hope - Village Hall Key</t>
  </si>
  <si>
    <t>Cherwell District Council - Dog Bins</t>
  </si>
  <si>
    <t>Navitas Design - Website</t>
  </si>
  <si>
    <t>V Hope - New Dog Bin</t>
  </si>
  <si>
    <t>D McCullagh - Donation to WF</t>
  </si>
  <si>
    <t>Cherwell District Council - Precept</t>
  </si>
  <si>
    <t>Richard Wise - Verge Cutting</t>
  </si>
  <si>
    <t>V Hope - Bulbs / Bird Boxes expenses</t>
  </si>
  <si>
    <t>Stansgate - Planning Consultancy</t>
  </si>
  <si>
    <t>D McCullagh - Payment for Village Sign</t>
  </si>
  <si>
    <t>F Morgan - Bins / Daffodills</t>
  </si>
  <si>
    <t>Moore - External Audit</t>
  </si>
  <si>
    <t>Cherwell DC - Emptying Dog Bins</t>
  </si>
  <si>
    <t>Hallmaster - VH Booking License</t>
  </si>
  <si>
    <t>V Hope - Refreshments - V Sign opening</t>
  </si>
  <si>
    <t>D McCullagh - Covering Bal</t>
  </si>
  <si>
    <t>V Hope - Village Gates</t>
  </si>
  <si>
    <t>Oxford Oak Tree Surgery - Removal of Evergreen near Bus stop</t>
  </si>
  <si>
    <t>Groundwork Grant - Village Gates</t>
  </si>
  <si>
    <t>Richard Bard - Christmas Tree</t>
  </si>
  <si>
    <t>INV-0571</t>
  </si>
  <si>
    <t>Research Oxford - Village Plan</t>
  </si>
  <si>
    <t>INV-0049</t>
  </si>
  <si>
    <t>INV-17449</t>
  </si>
  <si>
    <t xml:space="preserve">Mexor - </t>
  </si>
  <si>
    <t>INV-2264</t>
  </si>
  <si>
    <t>INV - 103562</t>
  </si>
  <si>
    <t>F Morgan - Bulb Planting / Birboxes</t>
  </si>
  <si>
    <t>FPC Grant to SEWCIAL</t>
  </si>
  <si>
    <t>V Hope - Hard Copies of Village Plan</t>
  </si>
  <si>
    <t>ICO - Data Protection</t>
  </si>
  <si>
    <t>Ros Mackenzie - Tree Refreshments MP</t>
  </si>
  <si>
    <t>Ros Mackenzie - Tree Refreshments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</si>
</sst>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14" fontId="3" fillId="0" borderId="1" xfId="0" quotePrefix="1" applyNumberFormat="1" applyFont="1" applyBorder="1" applyAlignment="1">
      <alignment horizontal="center"/>
    </xf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14" fontId="3" fillId="0" borderId="19" xfId="0" quotePrefix="1" applyNumberFormat="1" applyFont="1" applyBorder="1" applyAlignment="1">
      <alignment horizontal="center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0" fontId="7" fillId="14" borderId="19" xfId="0" quotePrefix="1" applyFont="1" applyFill="1" applyBorder="1" applyAlignment="1">
      <alignment horizontal="center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8" fillId="0" borderId="40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980621"/>
  <sheetViews>
    <sheetView zoomScale="80" zoomScaleNormal="80" workbookViewId="0">
      <pane xSplit="6" ySplit="8" topLeftCell="G81" activePane="bottomRight" state="frozen"/>
      <selection pane="topRight" activeCell="G1" sqref="G1"/>
      <selection pane="bottomLeft" activeCell="A9" sqref="A9"/>
      <selection pane="bottomRight" activeCell="E82" sqref="E82"/>
    </sheetView>
  </sheetViews>
  <sheetFormatPr defaultColWidth="8.81640625" defaultRowHeight="13" x14ac:dyDescent="0.3"/>
  <cols>
    <col min="1" max="1" width="7.81640625" style="7" bestFit="1" customWidth="1"/>
    <col min="2" max="2" width="39.1796875" style="7" bestFit="1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5" width="9.1796875" style="17" customWidth="1"/>
    <col min="16" max="17" width="9.26953125" style="31" customWidth="1"/>
    <col min="18" max="18" width="14.26953125" style="31" customWidth="1"/>
    <col min="19" max="19" width="8.6328125" style="31" customWidth="1"/>
    <col min="20" max="21" width="9" style="31" customWidth="1"/>
    <col min="22" max="22" width="7.54296875" style="31" customWidth="1"/>
    <col min="23" max="23" width="9.1796875" style="31" bestFit="1" customWidth="1"/>
    <col min="24" max="24" width="9.26953125" style="31" customWidth="1"/>
    <col min="25" max="25" width="7.26953125" style="31" customWidth="1"/>
    <col min="26" max="26" width="9" style="31" customWidth="1"/>
    <col min="27" max="27" width="9.81640625" style="31" customWidth="1"/>
    <col min="28" max="28" width="10.7265625" style="31" customWidth="1"/>
    <col min="29" max="29" width="8.81640625" style="31" customWidth="1"/>
    <col min="30" max="30" width="9.7265625" style="31" customWidth="1"/>
    <col min="31" max="31" width="9.26953125" style="31" customWidth="1"/>
    <col min="32" max="32" width="10.54296875" style="31" customWidth="1"/>
    <col min="33" max="33" width="9.26953125" style="31" customWidth="1"/>
    <col min="34" max="34" width="9.1796875" style="31" customWidth="1"/>
    <col min="35" max="35" width="10.1796875" style="31" customWidth="1"/>
    <col min="36" max="36" width="11" style="31" customWidth="1"/>
    <col min="37" max="37" width="10.26953125" style="31" customWidth="1"/>
    <col min="38" max="39" width="9.1796875" style="31" customWidth="1"/>
    <col min="40" max="40" width="11.08984375" style="31" customWidth="1"/>
    <col min="41" max="41" width="10.1796875" style="18" customWidth="1"/>
    <col min="42" max="42" width="10.1796875" style="32" customWidth="1"/>
    <col min="43" max="43" width="10.1796875" style="18" customWidth="1"/>
    <col min="44" max="16384" width="8.81640625" style="7"/>
  </cols>
  <sheetData>
    <row r="1" spans="1:43" ht="13.5" thickBot="1" x14ac:dyDescent="0.35">
      <c r="AO1" s="1"/>
      <c r="AP1" s="24"/>
      <c r="AQ1" s="6"/>
    </row>
    <row r="2" spans="1:43" x14ac:dyDescent="0.3">
      <c r="A2" s="200" t="s">
        <v>133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2"/>
      <c r="AF2" s="22"/>
      <c r="AG2" s="21"/>
      <c r="AH2" s="23"/>
      <c r="AI2" s="23"/>
      <c r="AJ2" s="23"/>
      <c r="AK2" s="23"/>
      <c r="AL2" s="23"/>
      <c r="AM2" s="23"/>
      <c r="AN2" s="23"/>
      <c r="AO2" s="6"/>
      <c r="AP2" s="6"/>
      <c r="AQ2" s="6"/>
    </row>
    <row r="3" spans="1:43" x14ac:dyDescent="0.3">
      <c r="A3" s="35" t="s">
        <v>9</v>
      </c>
      <c r="B3" s="3" t="s">
        <v>10</v>
      </c>
      <c r="C3" s="3"/>
      <c r="D3" s="49" t="s">
        <v>32</v>
      </c>
      <c r="E3" s="138">
        <v>27730.83</v>
      </c>
      <c r="F3" s="5"/>
      <c r="G3" s="5"/>
      <c r="H3" s="5"/>
      <c r="I3" s="5"/>
      <c r="J3" s="5"/>
      <c r="K3" s="5"/>
      <c r="L3" s="5"/>
      <c r="M3" s="5"/>
      <c r="N3" s="5"/>
      <c r="O3" s="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/>
      <c r="AF3" s="26"/>
      <c r="AG3" s="25"/>
      <c r="AH3" s="27"/>
      <c r="AI3" s="27"/>
      <c r="AJ3" s="27"/>
      <c r="AK3" s="27"/>
      <c r="AL3" s="27"/>
      <c r="AM3" s="27"/>
      <c r="AN3" s="27"/>
      <c r="AO3" s="8"/>
      <c r="AP3" s="28"/>
      <c r="AQ3" s="28"/>
    </row>
    <row r="4" spans="1:43" x14ac:dyDescent="0.3">
      <c r="A4" s="35"/>
      <c r="B4" s="3"/>
      <c r="C4" s="3"/>
      <c r="D4" s="49" t="s">
        <v>136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6"/>
      <c r="AF4" s="26"/>
      <c r="AG4" s="25"/>
      <c r="AH4" s="27"/>
      <c r="AI4" s="27"/>
      <c r="AJ4" s="27"/>
      <c r="AK4" s="27"/>
      <c r="AL4" s="27"/>
      <c r="AM4" s="27"/>
      <c r="AN4" s="27"/>
      <c r="AO4" s="8"/>
      <c r="AP4" s="28"/>
      <c r="AQ4" s="28"/>
    </row>
    <row r="5" spans="1:43" x14ac:dyDescent="0.3">
      <c r="A5" s="35"/>
      <c r="B5" s="3"/>
      <c r="C5" s="3"/>
      <c r="D5" s="49" t="s">
        <v>95</v>
      </c>
      <c r="E5" s="125">
        <v>0</v>
      </c>
      <c r="F5" s="210"/>
      <c r="G5" s="210"/>
      <c r="H5" s="210"/>
      <c r="I5" s="210"/>
      <c r="J5" s="210"/>
      <c r="K5" s="210"/>
      <c r="L5" s="210"/>
      <c r="M5" s="210"/>
      <c r="N5" s="210"/>
      <c r="O5" s="257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2"/>
      <c r="AF5" s="212"/>
      <c r="AG5" s="211"/>
      <c r="AH5" s="213"/>
      <c r="AI5" s="213"/>
      <c r="AJ5" s="213"/>
      <c r="AK5" s="213"/>
      <c r="AL5" s="213"/>
      <c r="AM5" s="213"/>
      <c r="AN5" s="213"/>
      <c r="AO5" s="215"/>
      <c r="AP5" s="214"/>
      <c r="AQ5" s="214"/>
    </row>
    <row r="6" spans="1:43" ht="13.5" thickBot="1" x14ac:dyDescent="0.35">
      <c r="A6" s="35"/>
      <c r="B6" s="3"/>
      <c r="C6" s="3"/>
      <c r="D6" s="45" t="s">
        <v>11</v>
      </c>
      <c r="E6" s="57">
        <f>SUM(E3:E4)-E5</f>
        <v>27730.83</v>
      </c>
      <c r="F6" s="210"/>
      <c r="G6" s="210"/>
      <c r="H6" s="210"/>
      <c r="I6" s="210"/>
      <c r="J6" s="210"/>
      <c r="K6" s="210"/>
      <c r="L6" s="210"/>
      <c r="M6" s="210"/>
      <c r="N6" s="210"/>
      <c r="O6" s="257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2"/>
      <c r="AF6" s="212"/>
      <c r="AG6" s="211"/>
      <c r="AH6" s="213"/>
      <c r="AI6" s="213"/>
      <c r="AJ6" s="213"/>
      <c r="AK6" s="213"/>
      <c r="AL6" s="213"/>
      <c r="AM6" s="213"/>
      <c r="AN6" s="213"/>
      <c r="AO6" s="215"/>
      <c r="AP6" s="214"/>
      <c r="AQ6" s="214"/>
    </row>
    <row r="7" spans="1:43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70" t="s">
        <v>54</v>
      </c>
      <c r="Q7" s="70"/>
      <c r="R7" s="70"/>
      <c r="S7" s="70"/>
      <c r="T7" s="70"/>
      <c r="U7" s="70" t="s">
        <v>55</v>
      </c>
      <c r="V7" s="70"/>
      <c r="W7" s="70" t="s">
        <v>56</v>
      </c>
      <c r="X7" s="70"/>
      <c r="Y7" s="70"/>
      <c r="Z7" s="70"/>
      <c r="AA7" s="70"/>
      <c r="AB7" s="70" t="s">
        <v>57</v>
      </c>
      <c r="AC7" s="70"/>
      <c r="AD7" s="70"/>
      <c r="AE7" s="70" t="s">
        <v>58</v>
      </c>
      <c r="AF7" s="70"/>
      <c r="AG7" s="70" t="s">
        <v>59</v>
      </c>
      <c r="AH7" s="70" t="s">
        <v>60</v>
      </c>
      <c r="AI7" s="70"/>
      <c r="AJ7" s="70"/>
      <c r="AK7" s="70" t="s">
        <v>50</v>
      </c>
      <c r="AL7" s="70"/>
      <c r="AM7" s="70"/>
      <c r="AN7" s="70"/>
      <c r="AO7" s="70" t="s">
        <v>19</v>
      </c>
      <c r="AP7" s="70"/>
      <c r="AQ7" s="70"/>
    </row>
    <row r="8" spans="1:43" s="20" customFormat="1" ht="113.5" customHeight="1" x14ac:dyDescent="0.25">
      <c r="A8" s="37" t="s">
        <v>12</v>
      </c>
      <c r="B8" s="19" t="s">
        <v>13</v>
      </c>
      <c r="C8" s="19" t="s">
        <v>135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70" t="s">
        <v>61</v>
      </c>
      <c r="Q8" s="70" t="s">
        <v>96</v>
      </c>
      <c r="R8" s="70" t="s">
        <v>62</v>
      </c>
      <c r="S8" s="70" t="s">
        <v>93</v>
      </c>
      <c r="T8" s="70" t="s">
        <v>49</v>
      </c>
      <c r="U8" s="70" t="s">
        <v>63</v>
      </c>
      <c r="V8" s="70" t="s">
        <v>18</v>
      </c>
      <c r="W8" s="70" t="s">
        <v>64</v>
      </c>
      <c r="X8" s="70" t="s">
        <v>137</v>
      </c>
      <c r="Y8" s="70" t="s">
        <v>38</v>
      </c>
      <c r="Z8" s="70" t="s">
        <v>65</v>
      </c>
      <c r="AA8" s="70" t="s">
        <v>66</v>
      </c>
      <c r="AB8" s="70" t="s">
        <v>67</v>
      </c>
      <c r="AC8" s="70" t="s">
        <v>68</v>
      </c>
      <c r="AD8" s="70" t="s">
        <v>141</v>
      </c>
      <c r="AE8" s="70" t="s">
        <v>70</v>
      </c>
      <c r="AF8" s="70" t="s">
        <v>71</v>
      </c>
      <c r="AG8" s="70" t="s">
        <v>72</v>
      </c>
      <c r="AH8" s="70" t="s">
        <v>73</v>
      </c>
      <c r="AI8" s="70" t="s">
        <v>74</v>
      </c>
      <c r="AJ8" s="70" t="s">
        <v>75</v>
      </c>
      <c r="AK8" s="70" t="s">
        <v>76</v>
      </c>
      <c r="AL8" s="70" t="s">
        <v>77</v>
      </c>
      <c r="AM8" s="70" t="s">
        <v>75</v>
      </c>
      <c r="AN8" s="70" t="s">
        <v>138</v>
      </c>
      <c r="AO8" s="70" t="s">
        <v>19</v>
      </c>
      <c r="AP8" s="202" t="s">
        <v>90</v>
      </c>
      <c r="AQ8" s="203" t="s">
        <v>91</v>
      </c>
    </row>
    <row r="9" spans="1:43" x14ac:dyDescent="0.3">
      <c r="A9" s="50">
        <v>45385</v>
      </c>
      <c r="B9" s="47" t="s">
        <v>149</v>
      </c>
      <c r="C9" s="49" t="s">
        <v>150</v>
      </c>
      <c r="D9" s="250"/>
      <c r="E9" s="191">
        <v>1827</v>
      </c>
      <c r="F9" s="62"/>
      <c r="G9" s="65"/>
      <c r="H9" s="66"/>
      <c r="I9" s="66"/>
      <c r="J9" s="66"/>
      <c r="K9" s="66">
        <v>1827</v>
      </c>
      <c r="L9" s="66"/>
      <c r="M9" s="66"/>
      <c r="N9" s="66"/>
      <c r="O9" s="66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2"/>
      <c r="AM9" s="72"/>
      <c r="AN9" s="72"/>
      <c r="AO9" s="72"/>
      <c r="AP9" s="206"/>
      <c r="AQ9" s="207"/>
    </row>
    <row r="10" spans="1:43" x14ac:dyDescent="0.3">
      <c r="A10" s="50">
        <v>45392</v>
      </c>
      <c r="B10" s="47" t="s">
        <v>151</v>
      </c>
      <c r="C10" s="49" t="s">
        <v>152</v>
      </c>
      <c r="D10" s="250"/>
      <c r="E10" s="191">
        <v>8045</v>
      </c>
      <c r="F10" s="62"/>
      <c r="G10" s="65">
        <v>8045</v>
      </c>
      <c r="H10" s="66"/>
      <c r="I10" s="66"/>
      <c r="J10" s="66"/>
      <c r="K10" s="66"/>
      <c r="L10" s="66"/>
      <c r="M10" s="66"/>
      <c r="N10" s="66"/>
      <c r="O10" s="66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2"/>
      <c r="AM10" s="72"/>
      <c r="AN10" s="72"/>
      <c r="AO10" s="72"/>
      <c r="AP10" s="206"/>
      <c r="AQ10" s="207"/>
    </row>
    <row r="11" spans="1:43" x14ac:dyDescent="0.3">
      <c r="A11" s="50">
        <v>45387</v>
      </c>
      <c r="B11" s="47" t="s">
        <v>51</v>
      </c>
      <c r="C11" s="49"/>
      <c r="D11" s="250"/>
      <c r="E11" s="191"/>
      <c r="F11" s="62">
        <v>138.41999999999999</v>
      </c>
      <c r="G11" s="65"/>
      <c r="H11" s="66">
        <v>138.41999999999999</v>
      </c>
      <c r="I11" s="66"/>
      <c r="J11" s="66"/>
      <c r="K11" s="66"/>
      <c r="L11" s="66"/>
      <c r="M11" s="66"/>
      <c r="N11" s="66"/>
      <c r="O11" s="66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2"/>
      <c r="AM11" s="72"/>
      <c r="AN11" s="72"/>
      <c r="AO11" s="72"/>
      <c r="AP11" s="206"/>
      <c r="AQ11" s="207"/>
    </row>
    <row r="12" spans="1:43" x14ac:dyDescent="0.3">
      <c r="A12" s="50">
        <v>45391</v>
      </c>
      <c r="B12" s="47" t="s">
        <v>153</v>
      </c>
      <c r="C12" s="49" t="s">
        <v>154</v>
      </c>
      <c r="D12" s="250"/>
      <c r="E12" s="61">
        <v>759.25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>
        <v>759.25</v>
      </c>
      <c r="AE12" s="71"/>
      <c r="AF12" s="71"/>
      <c r="AG12" s="71"/>
      <c r="AH12" s="71"/>
      <c r="AI12" s="71"/>
      <c r="AJ12" s="71"/>
      <c r="AK12" s="71"/>
      <c r="AL12" s="72"/>
      <c r="AM12" s="72"/>
      <c r="AN12" s="72"/>
      <c r="AO12" s="72"/>
      <c r="AP12" s="206"/>
      <c r="AQ12" s="207"/>
    </row>
    <row r="13" spans="1:43" x14ac:dyDescent="0.3">
      <c r="A13" s="50">
        <v>45406</v>
      </c>
      <c r="B13" s="47" t="s">
        <v>155</v>
      </c>
      <c r="C13" s="49"/>
      <c r="D13" s="250"/>
      <c r="E13" s="61">
        <v>425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425</v>
      </c>
      <c r="AH13" s="71"/>
      <c r="AI13" s="71"/>
      <c r="AJ13" s="71"/>
      <c r="AK13" s="71"/>
      <c r="AL13" s="72"/>
      <c r="AM13" s="72"/>
      <c r="AN13" s="72"/>
      <c r="AO13" s="72"/>
      <c r="AP13" s="206"/>
      <c r="AQ13" s="207"/>
    </row>
    <row r="14" spans="1:43" x14ac:dyDescent="0.3">
      <c r="A14" s="50">
        <v>45406</v>
      </c>
      <c r="B14" s="47" t="s">
        <v>156</v>
      </c>
      <c r="C14" s="49"/>
      <c r="D14" s="56"/>
      <c r="E14" s="61">
        <v>220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220</v>
      </c>
      <c r="AH14" s="71"/>
      <c r="AI14" s="71"/>
      <c r="AJ14" s="71"/>
      <c r="AK14" s="71"/>
      <c r="AL14" s="72"/>
      <c r="AM14" s="72"/>
      <c r="AN14" s="72"/>
      <c r="AO14" s="72"/>
      <c r="AP14" s="206"/>
      <c r="AQ14" s="207"/>
    </row>
    <row r="15" spans="1:43" x14ac:dyDescent="0.3">
      <c r="A15" s="50">
        <v>45406</v>
      </c>
      <c r="B15" s="47" t="s">
        <v>84</v>
      </c>
      <c r="C15" s="49">
        <v>16780</v>
      </c>
      <c r="D15" s="56"/>
      <c r="E15" s="61">
        <v>198.6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>
        <v>165.5</v>
      </c>
      <c r="AC15" s="71"/>
      <c r="AD15" s="71"/>
      <c r="AE15" s="71"/>
      <c r="AF15" s="71"/>
      <c r="AG15" s="71"/>
      <c r="AH15" s="71"/>
      <c r="AI15" s="71"/>
      <c r="AJ15" s="71"/>
      <c r="AK15" s="71"/>
      <c r="AL15" s="72"/>
      <c r="AM15" s="72"/>
      <c r="AN15" s="72"/>
      <c r="AO15" s="72">
        <v>33.1</v>
      </c>
      <c r="AP15" s="204"/>
      <c r="AQ15" s="205"/>
    </row>
    <row r="16" spans="1:43" x14ac:dyDescent="0.3">
      <c r="A16" s="50">
        <v>45406</v>
      </c>
      <c r="B16" s="47" t="s">
        <v>84</v>
      </c>
      <c r="C16" s="49">
        <v>16855</v>
      </c>
      <c r="D16" s="56"/>
      <c r="E16" s="61">
        <v>239.4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>
        <v>199.5</v>
      </c>
      <c r="AC16" s="71"/>
      <c r="AD16" s="71"/>
      <c r="AE16" s="71"/>
      <c r="AF16" s="71"/>
      <c r="AG16" s="71"/>
      <c r="AH16" s="71"/>
      <c r="AI16" s="71"/>
      <c r="AJ16" s="71"/>
      <c r="AK16" s="71"/>
      <c r="AL16" s="72"/>
      <c r="AM16" s="72"/>
      <c r="AN16" s="72"/>
      <c r="AO16" s="72">
        <v>39.9</v>
      </c>
      <c r="AP16" s="204"/>
      <c r="AQ16" s="205"/>
    </row>
    <row r="17" spans="1:43" x14ac:dyDescent="0.3">
      <c r="A17" s="50">
        <v>45406</v>
      </c>
      <c r="B17" s="47" t="s">
        <v>157</v>
      </c>
      <c r="C17" s="49">
        <v>99395</v>
      </c>
      <c r="D17" s="56"/>
      <c r="E17" s="61">
        <v>115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>
        <v>115</v>
      </c>
      <c r="AH17" s="71"/>
      <c r="AI17" s="71"/>
      <c r="AJ17" s="71"/>
      <c r="AK17" s="71"/>
      <c r="AL17" s="72"/>
      <c r="AM17" s="72"/>
      <c r="AN17" s="72"/>
      <c r="AO17" s="72"/>
      <c r="AP17" s="204"/>
      <c r="AQ17" s="205"/>
    </row>
    <row r="18" spans="1:43" x14ac:dyDescent="0.3">
      <c r="A18" s="50">
        <v>45406</v>
      </c>
      <c r="B18" s="47" t="s">
        <v>158</v>
      </c>
      <c r="C18" s="49"/>
      <c r="D18" s="56"/>
      <c r="E18" s="61">
        <v>227.36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71">
        <v>227.36</v>
      </c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2"/>
      <c r="AM18" s="72"/>
      <c r="AN18" s="72"/>
      <c r="AO18" s="72"/>
      <c r="AP18" s="204"/>
      <c r="AQ18" s="205"/>
    </row>
    <row r="19" spans="1:43" x14ac:dyDescent="0.3">
      <c r="A19" s="50">
        <v>45406</v>
      </c>
      <c r="B19" s="47" t="s">
        <v>112</v>
      </c>
      <c r="C19" s="49"/>
      <c r="D19" s="56"/>
      <c r="E19" s="61">
        <v>56.84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71"/>
      <c r="Q19" s="71">
        <v>56.84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2"/>
      <c r="AM19" s="72"/>
      <c r="AN19" s="72"/>
      <c r="AO19" s="72"/>
      <c r="AP19" s="204">
        <f>SUM(G9:N19)</f>
        <v>10010.42</v>
      </c>
      <c r="AQ19" s="205">
        <f>SUM(P9:AO19)</f>
        <v>2241.4500000000003</v>
      </c>
    </row>
    <row r="20" spans="1:43" x14ac:dyDescent="0.3">
      <c r="A20" s="50">
        <v>45421</v>
      </c>
      <c r="B20" s="47" t="s">
        <v>51</v>
      </c>
      <c r="C20" s="49"/>
      <c r="D20" s="56"/>
      <c r="E20" s="61"/>
      <c r="F20" s="62">
        <v>0.2</v>
      </c>
      <c r="G20" s="65"/>
      <c r="H20" s="66">
        <v>0.2</v>
      </c>
      <c r="I20" s="66"/>
      <c r="J20" s="66"/>
      <c r="K20" s="66"/>
      <c r="L20" s="66"/>
      <c r="M20" s="66"/>
      <c r="N20" s="66"/>
      <c r="O20" s="66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2"/>
      <c r="AM20" s="72"/>
      <c r="AN20" s="72"/>
      <c r="AO20" s="72"/>
      <c r="AP20" s="204"/>
      <c r="AQ20" s="205"/>
    </row>
    <row r="21" spans="1:43" x14ac:dyDescent="0.3">
      <c r="A21" s="50">
        <v>45420</v>
      </c>
      <c r="B21" s="47" t="s">
        <v>159</v>
      </c>
      <c r="C21" s="49"/>
      <c r="D21" s="56"/>
      <c r="E21" s="191">
        <v>520.19000000000005</v>
      </c>
      <c r="F21" s="62"/>
      <c r="G21" s="65"/>
      <c r="H21" s="66"/>
      <c r="I21" s="66"/>
      <c r="J21" s="66">
        <v>520.19000000000005</v>
      </c>
      <c r="K21" s="66"/>
      <c r="L21" s="66"/>
      <c r="M21" s="66"/>
      <c r="N21" s="66"/>
      <c r="O21" s="66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2"/>
      <c r="AM21" s="72"/>
      <c r="AN21" s="72"/>
      <c r="AO21" s="72"/>
      <c r="AP21" s="204"/>
      <c r="AQ21" s="205"/>
    </row>
    <row r="22" spans="1:43" x14ac:dyDescent="0.3">
      <c r="A22" s="50">
        <v>45433</v>
      </c>
      <c r="B22" s="47" t="s">
        <v>84</v>
      </c>
      <c r="C22" s="49">
        <v>16951</v>
      </c>
      <c r="D22" s="256"/>
      <c r="E22" s="61">
        <v>478.8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>
        <v>399</v>
      </c>
      <c r="AC22" s="71"/>
      <c r="AD22" s="71"/>
      <c r="AE22" s="71"/>
      <c r="AF22" s="71"/>
      <c r="AG22" s="71"/>
      <c r="AH22" s="71"/>
      <c r="AI22" s="71"/>
      <c r="AJ22" s="71"/>
      <c r="AK22" s="71"/>
      <c r="AL22" s="72"/>
      <c r="AM22" s="72"/>
      <c r="AN22" s="71"/>
      <c r="AO22" s="72">
        <v>79.8</v>
      </c>
      <c r="AP22" s="206"/>
      <c r="AQ22" s="207"/>
    </row>
    <row r="23" spans="1:43" x14ac:dyDescent="0.3">
      <c r="A23" s="50">
        <v>45433</v>
      </c>
      <c r="B23" s="47" t="s">
        <v>160</v>
      </c>
      <c r="C23" s="49"/>
      <c r="D23" s="256"/>
      <c r="E23" s="61">
        <v>1440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>
        <v>1200</v>
      </c>
      <c r="AL23" s="72"/>
      <c r="AM23" s="72"/>
      <c r="AN23" s="71"/>
      <c r="AO23" s="72">
        <v>240</v>
      </c>
      <c r="AP23" s="206"/>
      <c r="AQ23" s="207"/>
    </row>
    <row r="24" spans="1:43" x14ac:dyDescent="0.3">
      <c r="A24" s="50">
        <v>45433</v>
      </c>
      <c r="B24" s="47" t="s">
        <v>161</v>
      </c>
      <c r="C24" s="49" t="s">
        <v>162</v>
      </c>
      <c r="D24" s="256"/>
      <c r="E24" s="61">
        <v>120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71"/>
      <c r="Q24" s="71"/>
      <c r="R24" s="71"/>
      <c r="S24" s="71"/>
      <c r="T24" s="71"/>
      <c r="U24" s="71"/>
      <c r="V24" s="71"/>
      <c r="W24" s="71">
        <v>120</v>
      </c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2"/>
      <c r="AM24" s="72"/>
      <c r="AN24" s="72"/>
      <c r="AO24" s="72"/>
      <c r="AP24" s="204"/>
      <c r="AQ24" s="205"/>
    </row>
    <row r="25" spans="1:43" x14ac:dyDescent="0.3">
      <c r="A25" s="50">
        <v>45433</v>
      </c>
      <c r="B25" s="47" t="s">
        <v>163</v>
      </c>
      <c r="C25" s="49" t="s">
        <v>164</v>
      </c>
      <c r="D25" s="256"/>
      <c r="E25" s="61">
        <v>7.98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71"/>
      <c r="Q25" s="71"/>
      <c r="R25" s="71"/>
      <c r="S25" s="71">
        <v>7.98</v>
      </c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2"/>
      <c r="AM25" s="72"/>
      <c r="AN25" s="72"/>
      <c r="AO25" s="72"/>
      <c r="AP25" s="204"/>
      <c r="AQ25" s="205"/>
    </row>
    <row r="26" spans="1:43" x14ac:dyDescent="0.3">
      <c r="A26" s="50">
        <v>45433</v>
      </c>
      <c r="B26" s="47" t="s">
        <v>157</v>
      </c>
      <c r="C26" s="49">
        <v>100375</v>
      </c>
      <c r="D26" s="256"/>
      <c r="E26" s="61">
        <v>115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>
        <v>115</v>
      </c>
      <c r="AL26" s="72"/>
      <c r="AM26" s="72"/>
      <c r="AN26" s="71"/>
      <c r="AO26" s="72"/>
      <c r="AP26" s="204"/>
      <c r="AQ26" s="205"/>
    </row>
    <row r="27" spans="1:43" x14ac:dyDescent="0.3">
      <c r="A27" s="50">
        <v>45433</v>
      </c>
      <c r="B27" s="47" t="s">
        <v>165</v>
      </c>
      <c r="C27" s="49"/>
      <c r="D27" s="256"/>
      <c r="E27" s="61">
        <v>12.6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>
        <v>12.6</v>
      </c>
      <c r="AL27" s="72"/>
      <c r="AM27" s="72"/>
      <c r="AN27" s="72"/>
      <c r="AO27" s="72"/>
      <c r="AP27" s="204"/>
      <c r="AQ27" s="205"/>
    </row>
    <row r="28" spans="1:43" x14ac:dyDescent="0.3">
      <c r="A28" s="50">
        <v>45433</v>
      </c>
      <c r="B28" s="47" t="s">
        <v>166</v>
      </c>
      <c r="C28" s="49"/>
      <c r="D28" s="56"/>
      <c r="E28" s="61">
        <v>227.4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71">
        <v>227.4</v>
      </c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2"/>
      <c r="AM28" s="72"/>
      <c r="AN28" s="72"/>
      <c r="AO28" s="72"/>
      <c r="AP28" s="204">
        <f>SUM(G20:N28)</f>
        <v>520.3900000000001</v>
      </c>
      <c r="AQ28" s="205">
        <f>SUM(P20:AO28)</f>
        <v>2401.7799999999997</v>
      </c>
    </row>
    <row r="29" spans="1:43" x14ac:dyDescent="0.3">
      <c r="A29" s="50">
        <v>45460</v>
      </c>
      <c r="B29" s="47" t="s">
        <v>168</v>
      </c>
      <c r="C29" s="49"/>
      <c r="D29" s="56"/>
      <c r="E29" s="191">
        <v>2200</v>
      </c>
      <c r="F29" s="62"/>
      <c r="G29" s="65"/>
      <c r="H29" s="66"/>
      <c r="I29" s="66"/>
      <c r="J29" s="66"/>
      <c r="K29" s="66">
        <v>2200</v>
      </c>
      <c r="L29" s="66"/>
      <c r="M29" s="66"/>
      <c r="N29" s="66"/>
      <c r="O29" s="66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2"/>
      <c r="AM29" s="72"/>
      <c r="AN29" s="72"/>
      <c r="AO29" s="72"/>
      <c r="AP29" s="204"/>
      <c r="AQ29" s="205"/>
    </row>
    <row r="30" spans="1:43" x14ac:dyDescent="0.3">
      <c r="A30" s="50">
        <v>45450</v>
      </c>
      <c r="B30" s="47" t="s">
        <v>112</v>
      </c>
      <c r="C30" s="49"/>
      <c r="D30" s="56"/>
      <c r="E30" s="61">
        <v>56.84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71"/>
      <c r="Q30" s="71">
        <v>56.84</v>
      </c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2"/>
      <c r="AM30" s="72"/>
      <c r="AN30" s="72"/>
      <c r="AO30" s="72"/>
      <c r="AP30" s="204"/>
      <c r="AQ30" s="205"/>
    </row>
    <row r="31" spans="1:43" x14ac:dyDescent="0.3">
      <c r="A31" s="50">
        <v>45454</v>
      </c>
      <c r="B31" s="47" t="s">
        <v>167</v>
      </c>
      <c r="C31" s="49"/>
      <c r="D31" s="56"/>
      <c r="E31" s="61">
        <v>53.94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71"/>
      <c r="Q31" s="71"/>
      <c r="R31" s="71"/>
      <c r="S31" s="71">
        <v>53.94</v>
      </c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2"/>
      <c r="AM31" s="72"/>
      <c r="AN31" s="72"/>
      <c r="AO31" s="72"/>
      <c r="AP31" s="204"/>
      <c r="AQ31" s="205"/>
    </row>
    <row r="32" spans="1:43" x14ac:dyDescent="0.3">
      <c r="A32" s="50">
        <v>45471</v>
      </c>
      <c r="B32" s="47" t="s">
        <v>169</v>
      </c>
      <c r="C32" s="49"/>
      <c r="D32" s="56"/>
      <c r="E32" s="61">
        <v>650.6</v>
      </c>
      <c r="F32" s="62"/>
      <c r="G32" s="65"/>
      <c r="H32" s="66"/>
      <c r="I32" s="66"/>
      <c r="J32" s="66"/>
      <c r="K32" s="66"/>
      <c r="L32" s="66"/>
      <c r="M32" s="66"/>
      <c r="N32" s="66"/>
      <c r="O32" s="66"/>
      <c r="P32" s="71"/>
      <c r="Q32" s="71"/>
      <c r="R32" s="71"/>
      <c r="S32" s="71"/>
      <c r="T32" s="71"/>
      <c r="U32" s="71"/>
      <c r="V32" s="71">
        <v>650.6</v>
      </c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2"/>
      <c r="AM32" s="72"/>
      <c r="AN32" s="72"/>
      <c r="AO32" s="72"/>
      <c r="AP32" s="204"/>
      <c r="AQ32" s="205"/>
    </row>
    <row r="33" spans="1:43" x14ac:dyDescent="0.3">
      <c r="A33" s="50">
        <v>45471</v>
      </c>
      <c r="B33" s="47" t="s">
        <v>84</v>
      </c>
      <c r="C33" s="49"/>
      <c r="D33" s="56"/>
      <c r="E33" s="61">
        <v>478.8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>
        <v>399</v>
      </c>
      <c r="AC33" s="71"/>
      <c r="AD33" s="71"/>
      <c r="AE33" s="71"/>
      <c r="AF33" s="71"/>
      <c r="AG33" s="71"/>
      <c r="AH33" s="71"/>
      <c r="AI33" s="71"/>
      <c r="AJ33" s="71"/>
      <c r="AK33" s="71"/>
      <c r="AL33" s="72"/>
      <c r="AM33" s="72"/>
      <c r="AN33" s="72"/>
      <c r="AO33" s="72">
        <v>79.8</v>
      </c>
      <c r="AP33" s="204"/>
      <c r="AQ33" s="205"/>
    </row>
    <row r="34" spans="1:43" x14ac:dyDescent="0.3">
      <c r="A34" s="50">
        <v>45471</v>
      </c>
      <c r="B34" s="47" t="s">
        <v>112</v>
      </c>
      <c r="C34" s="49"/>
      <c r="D34" s="56"/>
      <c r="E34" s="61">
        <v>56.8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71"/>
      <c r="Q34" s="71">
        <v>56.8</v>
      </c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2"/>
      <c r="AM34" s="72"/>
      <c r="AN34" s="72"/>
      <c r="AO34" s="72"/>
      <c r="AP34" s="206"/>
      <c r="AQ34" s="207"/>
    </row>
    <row r="35" spans="1:43" x14ac:dyDescent="0.3">
      <c r="A35" s="50">
        <v>45471</v>
      </c>
      <c r="B35" s="47" t="s">
        <v>166</v>
      </c>
      <c r="C35" s="49"/>
      <c r="D35" s="56"/>
      <c r="E35" s="61">
        <v>227.4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71">
        <v>227.4</v>
      </c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2"/>
      <c r="AM35" s="72"/>
      <c r="AN35" s="72"/>
      <c r="AO35" s="72"/>
      <c r="AP35" s="204"/>
      <c r="AQ35" s="204"/>
    </row>
    <row r="36" spans="1:43" x14ac:dyDescent="0.3">
      <c r="A36" s="50">
        <v>45471</v>
      </c>
      <c r="B36" s="47" t="s">
        <v>170</v>
      </c>
      <c r="C36" s="49"/>
      <c r="D36" s="56"/>
      <c r="E36" s="61">
        <v>19.98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71"/>
      <c r="Q36" s="71"/>
      <c r="R36" s="71"/>
      <c r="S36" s="71">
        <v>19.98</v>
      </c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2"/>
      <c r="AM36" s="72"/>
      <c r="AN36" s="72"/>
      <c r="AO36" s="72"/>
      <c r="AP36" s="204">
        <f>SUM(G29:N36)</f>
        <v>2200</v>
      </c>
      <c r="AQ36" s="205">
        <f>SUM(P29:AO36)</f>
        <v>1544.3600000000001</v>
      </c>
    </row>
    <row r="37" spans="1:43" x14ac:dyDescent="0.3">
      <c r="A37" s="50">
        <v>45475</v>
      </c>
      <c r="B37" s="47" t="s">
        <v>177</v>
      </c>
      <c r="C37" s="49"/>
      <c r="D37" s="56"/>
      <c r="E37" s="61">
        <v>110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>
        <v>110</v>
      </c>
      <c r="AL37" s="72"/>
      <c r="AM37" s="72"/>
      <c r="AN37" s="72"/>
      <c r="AO37" s="72"/>
      <c r="AP37" s="204"/>
      <c r="AQ37" s="204"/>
    </row>
    <row r="38" spans="1:43" x14ac:dyDescent="0.3">
      <c r="A38" s="50">
        <v>45489</v>
      </c>
      <c r="B38" s="47" t="s">
        <v>173</v>
      </c>
      <c r="C38" s="49"/>
      <c r="D38" s="56"/>
      <c r="E38" s="61">
        <v>312</v>
      </c>
      <c r="F38" s="62"/>
      <c r="G38" s="65"/>
      <c r="H38" s="66"/>
      <c r="I38" s="66"/>
      <c r="J38" s="66"/>
      <c r="K38" s="66"/>
      <c r="L38" s="66"/>
      <c r="M38" s="66"/>
      <c r="N38" s="66"/>
      <c r="O38" s="66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>
        <v>312</v>
      </c>
      <c r="AL38" s="72"/>
      <c r="AM38" s="72"/>
      <c r="AN38" s="72"/>
      <c r="AO38" s="72"/>
      <c r="AP38" s="204"/>
      <c r="AQ38" s="204"/>
    </row>
    <row r="39" spans="1:43" x14ac:dyDescent="0.3">
      <c r="A39" s="50">
        <v>45489</v>
      </c>
      <c r="B39" s="47" t="s">
        <v>84</v>
      </c>
      <c r="C39" s="49"/>
      <c r="D39" s="56"/>
      <c r="E39" s="61">
        <v>478.8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>
        <v>399</v>
      </c>
      <c r="AC39" s="71"/>
      <c r="AD39" s="71"/>
      <c r="AE39" s="71"/>
      <c r="AF39" s="71"/>
      <c r="AG39" s="71"/>
      <c r="AH39" s="71"/>
      <c r="AI39" s="71"/>
      <c r="AJ39" s="71"/>
      <c r="AK39" s="71"/>
      <c r="AL39" s="72"/>
      <c r="AM39" s="72"/>
      <c r="AN39" s="72"/>
      <c r="AO39" s="72">
        <v>79.8</v>
      </c>
      <c r="AP39" s="204"/>
      <c r="AQ39" s="204"/>
    </row>
    <row r="40" spans="1:43" x14ac:dyDescent="0.3">
      <c r="A40" s="50">
        <v>45489</v>
      </c>
      <c r="B40" s="47" t="s">
        <v>157</v>
      </c>
      <c r="C40" s="49"/>
      <c r="D40" s="56"/>
      <c r="E40" s="61">
        <v>115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>
        <v>115</v>
      </c>
      <c r="AL40" s="72"/>
      <c r="AM40" s="72"/>
      <c r="AN40" s="72"/>
      <c r="AO40" s="72"/>
      <c r="AP40" s="204"/>
      <c r="AQ40" s="205"/>
    </row>
    <row r="41" spans="1:43" x14ac:dyDescent="0.3">
      <c r="A41" s="50">
        <v>45489</v>
      </c>
      <c r="B41" s="47" t="s">
        <v>176</v>
      </c>
      <c r="C41" s="49"/>
      <c r="D41" s="56"/>
      <c r="E41" s="61">
        <v>432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>
        <v>360</v>
      </c>
      <c r="AC41" s="71"/>
      <c r="AD41" s="71"/>
      <c r="AE41" s="71"/>
      <c r="AF41" s="71"/>
      <c r="AG41" s="71"/>
      <c r="AH41" s="71"/>
      <c r="AI41" s="71"/>
      <c r="AJ41" s="71"/>
      <c r="AK41" s="71"/>
      <c r="AL41" s="72"/>
      <c r="AM41" s="72"/>
      <c r="AN41" s="72"/>
      <c r="AO41" s="72">
        <v>72</v>
      </c>
      <c r="AP41" s="204"/>
      <c r="AQ41" s="205"/>
    </row>
    <row r="42" spans="1:43" x14ac:dyDescent="0.3">
      <c r="A42" s="50">
        <v>45504</v>
      </c>
      <c r="B42" s="47" t="s">
        <v>175</v>
      </c>
      <c r="C42" s="49"/>
      <c r="D42" s="56"/>
      <c r="E42" s="61">
        <v>367.57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>
        <v>306.31</v>
      </c>
      <c r="AD42" s="71"/>
      <c r="AE42" s="71"/>
      <c r="AF42" s="71"/>
      <c r="AG42" s="71"/>
      <c r="AH42" s="71"/>
      <c r="AI42" s="71"/>
      <c r="AJ42" s="71"/>
      <c r="AK42" s="71"/>
      <c r="AL42" s="72"/>
      <c r="AM42" s="72"/>
      <c r="AN42" s="72"/>
      <c r="AO42" s="72">
        <v>61.25</v>
      </c>
      <c r="AP42" s="40"/>
      <c r="AQ42" s="40"/>
    </row>
    <row r="43" spans="1:43" x14ac:dyDescent="0.3">
      <c r="A43" s="50">
        <v>45504</v>
      </c>
      <c r="B43" s="47" t="s">
        <v>174</v>
      </c>
      <c r="C43" s="49"/>
      <c r="D43" s="56"/>
      <c r="E43" s="61">
        <v>98.4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71"/>
      <c r="Q43" s="71"/>
      <c r="R43" s="71"/>
      <c r="S43" s="71"/>
      <c r="T43" s="71"/>
      <c r="U43" s="71"/>
      <c r="V43" s="71"/>
      <c r="W43" s="71"/>
      <c r="X43" s="71"/>
      <c r="Y43" s="71">
        <v>82</v>
      </c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2"/>
      <c r="AM43" s="72"/>
      <c r="AN43" s="72"/>
      <c r="AO43" s="72">
        <v>16.399999999999999</v>
      </c>
      <c r="AP43" s="40"/>
      <c r="AQ43" s="40"/>
    </row>
    <row r="44" spans="1:43" x14ac:dyDescent="0.3">
      <c r="A44" s="50">
        <v>45504</v>
      </c>
      <c r="B44" s="47" t="s">
        <v>112</v>
      </c>
      <c r="C44" s="49"/>
      <c r="D44" s="56"/>
      <c r="E44" s="61">
        <v>56.8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71"/>
      <c r="Q44" s="71">
        <v>56.8</v>
      </c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2"/>
      <c r="AM44" s="72"/>
      <c r="AN44" s="72"/>
      <c r="AO44" s="72"/>
      <c r="AP44" s="206"/>
      <c r="AQ44" s="207"/>
    </row>
    <row r="45" spans="1:43" x14ac:dyDescent="0.3">
      <c r="A45" s="50">
        <v>45504</v>
      </c>
      <c r="B45" s="47" t="s">
        <v>166</v>
      </c>
      <c r="C45" s="49"/>
      <c r="D45" s="56"/>
      <c r="E45" s="61">
        <v>227.4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71">
        <v>227.4</v>
      </c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2"/>
      <c r="AM45" s="72"/>
      <c r="AN45" s="72"/>
      <c r="AO45" s="72"/>
      <c r="AP45" s="204">
        <f>SUM(G37:N45)</f>
        <v>0</v>
      </c>
      <c r="AQ45" s="205">
        <f>SUM(P37:AO45)</f>
        <v>2197.96</v>
      </c>
    </row>
    <row r="46" spans="1:43" s="240" customFormat="1" x14ac:dyDescent="0.3">
      <c r="A46" s="258">
        <v>45509</v>
      </c>
      <c r="B46" s="47" t="s">
        <v>178</v>
      </c>
      <c r="C46" s="49"/>
      <c r="D46" s="56"/>
      <c r="E46" s="61">
        <v>100</v>
      </c>
      <c r="F46" s="259"/>
      <c r="G46" s="260"/>
      <c r="H46" s="261"/>
      <c r="I46" s="261"/>
      <c r="J46" s="261"/>
      <c r="K46" s="261"/>
      <c r="L46" s="261"/>
      <c r="M46" s="261"/>
      <c r="N46" s="261"/>
      <c r="O46" s="26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>
        <v>100</v>
      </c>
      <c r="AL46" s="72"/>
      <c r="AM46" s="72"/>
      <c r="AN46" s="72"/>
      <c r="AO46" s="72"/>
      <c r="AP46" s="204"/>
      <c r="AQ46" s="205"/>
    </row>
    <row r="47" spans="1:43" s="240" customFormat="1" x14ac:dyDescent="0.3">
      <c r="A47" s="258">
        <v>45509</v>
      </c>
      <c r="B47" s="47" t="s">
        <v>179</v>
      </c>
      <c r="C47" s="49"/>
      <c r="D47" s="56"/>
      <c r="E47" s="61">
        <v>19</v>
      </c>
      <c r="F47" s="259"/>
      <c r="G47" s="260"/>
      <c r="H47" s="261"/>
      <c r="I47" s="261"/>
      <c r="J47" s="261"/>
      <c r="K47" s="261"/>
      <c r="L47" s="261"/>
      <c r="M47" s="261"/>
      <c r="N47" s="261"/>
      <c r="O47" s="26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>
        <v>19</v>
      </c>
      <c r="AG47" s="71"/>
      <c r="AH47" s="71"/>
      <c r="AI47" s="71"/>
      <c r="AJ47" s="71"/>
      <c r="AK47" s="71"/>
      <c r="AL47" s="72"/>
      <c r="AM47" s="72"/>
      <c r="AN47" s="72"/>
      <c r="AO47" s="72"/>
      <c r="AP47" s="204"/>
      <c r="AQ47" s="205"/>
    </row>
    <row r="48" spans="1:43" s="240" customFormat="1" x14ac:dyDescent="0.3">
      <c r="A48" s="258">
        <v>45533</v>
      </c>
      <c r="B48" s="47" t="s">
        <v>180</v>
      </c>
      <c r="C48" s="49"/>
      <c r="D48" s="56"/>
      <c r="E48" s="61">
        <v>308.88</v>
      </c>
      <c r="F48" s="259"/>
      <c r="G48" s="260"/>
      <c r="H48" s="261"/>
      <c r="I48" s="261"/>
      <c r="J48" s="261"/>
      <c r="K48" s="261"/>
      <c r="L48" s="261"/>
      <c r="M48" s="261"/>
      <c r="N48" s="261"/>
      <c r="O48" s="26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>
        <v>308.88</v>
      </c>
      <c r="AD48" s="71"/>
      <c r="AE48" s="71"/>
      <c r="AF48" s="71"/>
      <c r="AG48" s="71"/>
      <c r="AH48" s="71"/>
      <c r="AI48" s="71"/>
      <c r="AJ48" s="71"/>
      <c r="AK48" s="71"/>
      <c r="AL48" s="72"/>
      <c r="AM48" s="72"/>
      <c r="AN48" s="72"/>
      <c r="AO48" s="72"/>
      <c r="AP48" s="204"/>
      <c r="AQ48" s="205"/>
    </row>
    <row r="49" spans="1:43" s="240" customFormat="1" x14ac:dyDescent="0.3">
      <c r="A49" s="258">
        <v>45533</v>
      </c>
      <c r="B49" s="47" t="s">
        <v>84</v>
      </c>
      <c r="C49" s="49"/>
      <c r="D49" s="56"/>
      <c r="E49" s="61">
        <v>239.4</v>
      </c>
      <c r="F49" s="259"/>
      <c r="G49" s="260"/>
      <c r="H49" s="261"/>
      <c r="I49" s="261"/>
      <c r="J49" s="261"/>
      <c r="K49" s="261"/>
      <c r="L49" s="261"/>
      <c r="M49" s="261"/>
      <c r="N49" s="261"/>
      <c r="O49" s="26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>
        <v>239.4</v>
      </c>
      <c r="AC49" s="71"/>
      <c r="AD49" s="71"/>
      <c r="AE49" s="71"/>
      <c r="AF49" s="71"/>
      <c r="AG49" s="71"/>
      <c r="AH49" s="71"/>
      <c r="AI49" s="71"/>
      <c r="AJ49" s="71"/>
      <c r="AK49" s="71"/>
      <c r="AL49" s="72"/>
      <c r="AM49" s="72"/>
      <c r="AN49" s="72"/>
      <c r="AO49" s="72"/>
      <c r="AP49" s="40"/>
      <c r="AQ49" s="40"/>
    </row>
    <row r="50" spans="1:43" s="240" customFormat="1" x14ac:dyDescent="0.3">
      <c r="A50" s="258">
        <v>45533</v>
      </c>
      <c r="B50" s="47" t="s">
        <v>112</v>
      </c>
      <c r="C50" s="49"/>
      <c r="D50" s="56"/>
      <c r="E50" s="61">
        <v>56.8</v>
      </c>
      <c r="F50" s="259"/>
      <c r="G50" s="260"/>
      <c r="H50" s="261"/>
      <c r="I50" s="261"/>
      <c r="J50" s="261"/>
      <c r="K50" s="261"/>
      <c r="L50" s="261"/>
      <c r="M50" s="261"/>
      <c r="N50" s="261"/>
      <c r="O50" s="261"/>
      <c r="P50" s="71"/>
      <c r="Q50" s="71">
        <v>56.8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2"/>
      <c r="AM50" s="72"/>
      <c r="AN50" s="72"/>
      <c r="AO50" s="72"/>
      <c r="AP50" s="206"/>
      <c r="AQ50" s="207"/>
    </row>
    <row r="51" spans="1:43" s="240" customFormat="1" x14ac:dyDescent="0.3">
      <c r="A51" s="258">
        <v>45533</v>
      </c>
      <c r="B51" s="47" t="s">
        <v>181</v>
      </c>
      <c r="C51" s="49"/>
      <c r="D51" s="56"/>
      <c r="E51" s="61">
        <v>71.989999999999995</v>
      </c>
      <c r="F51" s="259"/>
      <c r="G51" s="260"/>
      <c r="H51" s="261"/>
      <c r="I51" s="261"/>
      <c r="J51" s="261"/>
      <c r="K51" s="261"/>
      <c r="L51" s="261"/>
      <c r="M51" s="261"/>
      <c r="N51" s="261"/>
      <c r="O51" s="26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>
        <v>71.989999999999995</v>
      </c>
      <c r="AI51" s="71"/>
      <c r="AJ51" s="71"/>
      <c r="AK51" s="71"/>
      <c r="AL51" s="72"/>
      <c r="AM51" s="72"/>
      <c r="AN51" s="72"/>
      <c r="AO51" s="72"/>
      <c r="AP51" s="204"/>
      <c r="AQ51" s="205"/>
    </row>
    <row r="52" spans="1:43" s="240" customFormat="1" x14ac:dyDescent="0.3">
      <c r="A52" s="258">
        <v>45533</v>
      </c>
      <c r="B52" s="47" t="s">
        <v>181</v>
      </c>
      <c r="C52" s="49"/>
      <c r="D52" s="56"/>
      <c r="E52" s="61">
        <v>71.989999999999995</v>
      </c>
      <c r="F52" s="259"/>
      <c r="G52" s="260"/>
      <c r="H52" s="261"/>
      <c r="I52" s="261"/>
      <c r="J52" s="261"/>
      <c r="K52" s="261"/>
      <c r="L52" s="261"/>
      <c r="M52" s="261"/>
      <c r="N52" s="261"/>
      <c r="O52" s="26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>
        <v>71.989999999999995</v>
      </c>
      <c r="AI52" s="71"/>
      <c r="AJ52" s="71"/>
      <c r="AK52" s="71"/>
      <c r="AL52" s="72"/>
      <c r="AM52" s="72"/>
      <c r="AN52" s="72"/>
      <c r="AO52" s="72"/>
      <c r="AP52" s="204"/>
      <c r="AQ52" s="242"/>
    </row>
    <row r="53" spans="1:43" s="240" customFormat="1" x14ac:dyDescent="0.3">
      <c r="A53" s="258">
        <v>45533</v>
      </c>
      <c r="B53" s="47" t="s">
        <v>166</v>
      </c>
      <c r="C53" s="49"/>
      <c r="D53" s="56"/>
      <c r="E53" s="61">
        <v>227.4</v>
      </c>
      <c r="F53" s="259"/>
      <c r="G53" s="260"/>
      <c r="H53" s="261"/>
      <c r="I53" s="261"/>
      <c r="J53" s="261"/>
      <c r="K53" s="261"/>
      <c r="L53" s="261"/>
      <c r="M53" s="261"/>
      <c r="N53" s="261"/>
      <c r="O53" s="261"/>
      <c r="P53" s="71">
        <v>227.4</v>
      </c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2"/>
      <c r="AM53" s="72"/>
      <c r="AN53" s="72"/>
      <c r="AO53" s="72"/>
      <c r="AP53" s="206"/>
      <c r="AQ53" s="209"/>
    </row>
    <row r="54" spans="1:43" s="240" customFormat="1" x14ac:dyDescent="0.3">
      <c r="A54" s="258">
        <v>45533</v>
      </c>
      <c r="B54" s="47" t="s">
        <v>182</v>
      </c>
      <c r="C54" s="49"/>
      <c r="D54" s="56"/>
      <c r="E54" s="61">
        <v>738</v>
      </c>
      <c r="F54" s="259"/>
      <c r="G54" s="260"/>
      <c r="H54" s="261"/>
      <c r="I54" s="261"/>
      <c r="J54" s="261"/>
      <c r="K54" s="261"/>
      <c r="L54" s="261"/>
      <c r="M54" s="261"/>
      <c r="N54" s="261"/>
      <c r="O54" s="26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>
        <v>738</v>
      </c>
      <c r="AD54" s="71"/>
      <c r="AE54" s="71"/>
      <c r="AF54" s="71"/>
      <c r="AG54" s="71"/>
      <c r="AH54" s="71"/>
      <c r="AI54" s="71"/>
      <c r="AJ54" s="71"/>
      <c r="AK54" s="71"/>
      <c r="AL54" s="72"/>
      <c r="AM54" s="72"/>
      <c r="AN54" s="72"/>
      <c r="AO54" s="72"/>
      <c r="AP54" s="204">
        <f>SUM(G46:N54)</f>
        <v>0</v>
      </c>
      <c r="AQ54" s="205">
        <f>SUM(P46:AO54)</f>
        <v>1833.46</v>
      </c>
    </row>
    <row r="55" spans="1:43" x14ac:dyDescent="0.3">
      <c r="A55" s="50">
        <v>45540</v>
      </c>
      <c r="B55" s="47" t="s">
        <v>183</v>
      </c>
      <c r="C55" s="49"/>
      <c r="D55" s="56"/>
      <c r="E55" s="191">
        <v>195</v>
      </c>
      <c r="F55" s="62"/>
      <c r="G55" s="65"/>
      <c r="H55" s="66"/>
      <c r="I55" s="66"/>
      <c r="J55" s="66"/>
      <c r="K55" s="66">
        <v>195</v>
      </c>
      <c r="L55" s="66"/>
      <c r="M55" s="66"/>
      <c r="N55" s="66"/>
      <c r="O55" s="66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2"/>
      <c r="AM55" s="72"/>
      <c r="AN55" s="72"/>
      <c r="AO55" s="72"/>
      <c r="AP55" s="206"/>
      <c r="AQ55" s="207"/>
    </row>
    <row r="56" spans="1:43" x14ac:dyDescent="0.3">
      <c r="A56" s="50">
        <v>45548</v>
      </c>
      <c r="B56" s="47" t="s">
        <v>184</v>
      </c>
      <c r="C56" s="49"/>
      <c r="D56" s="56"/>
      <c r="E56" s="191">
        <v>8045</v>
      </c>
      <c r="F56" s="62"/>
      <c r="G56" s="65">
        <v>8045</v>
      </c>
      <c r="H56" s="66"/>
      <c r="I56" s="66"/>
      <c r="J56" s="66"/>
      <c r="K56" s="66"/>
      <c r="L56" s="66"/>
      <c r="M56" s="66"/>
      <c r="N56" s="66"/>
      <c r="O56" s="66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2"/>
      <c r="AM56" s="72"/>
      <c r="AN56" s="72"/>
      <c r="AO56" s="72"/>
      <c r="AP56" s="206"/>
      <c r="AQ56" s="209"/>
    </row>
    <row r="57" spans="1:43" x14ac:dyDescent="0.3">
      <c r="A57" s="50">
        <v>45565</v>
      </c>
      <c r="B57" s="47" t="s">
        <v>185</v>
      </c>
      <c r="C57" s="49"/>
      <c r="D57" s="56"/>
      <c r="E57" s="61">
        <v>216</v>
      </c>
      <c r="F57" s="62"/>
      <c r="G57" s="65"/>
      <c r="H57" s="66"/>
      <c r="I57" s="66"/>
      <c r="J57" s="66"/>
      <c r="K57" s="66"/>
      <c r="L57" s="66"/>
      <c r="M57" s="66"/>
      <c r="N57" s="66"/>
      <c r="O57" s="66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>
        <v>216</v>
      </c>
      <c r="AC57" s="71"/>
      <c r="AD57" s="71"/>
      <c r="AE57" s="71"/>
      <c r="AF57" s="71"/>
      <c r="AG57" s="71"/>
      <c r="AH57" s="71"/>
      <c r="AI57" s="71"/>
      <c r="AJ57" s="71"/>
      <c r="AK57" s="71"/>
      <c r="AL57" s="72"/>
      <c r="AM57" s="72"/>
      <c r="AN57" s="72"/>
      <c r="AO57" s="72"/>
      <c r="AP57" s="204"/>
      <c r="AQ57" s="205"/>
    </row>
    <row r="58" spans="1:43" x14ac:dyDescent="0.3">
      <c r="A58" s="50">
        <v>45565</v>
      </c>
      <c r="B58" s="47" t="s">
        <v>186</v>
      </c>
      <c r="C58" s="49"/>
      <c r="D58" s="56"/>
      <c r="E58" s="61">
        <v>180.95</v>
      </c>
      <c r="F58" s="62"/>
      <c r="G58" s="65"/>
      <c r="H58" s="66"/>
      <c r="I58" s="66"/>
      <c r="J58" s="66"/>
      <c r="K58" s="66"/>
      <c r="L58" s="66"/>
      <c r="M58" s="66"/>
      <c r="N58" s="66"/>
      <c r="O58" s="66"/>
      <c r="P58" s="71"/>
      <c r="Q58" s="71"/>
      <c r="R58" s="71"/>
      <c r="S58" s="71">
        <v>180.95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2"/>
      <c r="AM58" s="72"/>
      <c r="AN58" s="72"/>
      <c r="AO58" s="72"/>
      <c r="AP58" s="204"/>
      <c r="AQ58" s="205"/>
    </row>
    <row r="59" spans="1:43" x14ac:dyDescent="0.3">
      <c r="A59" s="50">
        <v>45565</v>
      </c>
      <c r="B59" s="47" t="s">
        <v>187</v>
      </c>
      <c r="C59" s="49"/>
      <c r="D59" s="56"/>
      <c r="E59" s="61">
        <v>912.6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>
        <v>912.6</v>
      </c>
      <c r="AL59" s="72"/>
      <c r="AM59" s="72"/>
      <c r="AN59" s="72"/>
      <c r="AO59" s="72"/>
      <c r="AP59" s="204">
        <f>SUM(G55:N59)</f>
        <v>8240</v>
      </c>
      <c r="AQ59" s="205">
        <f>SUM(P55:AO59)</f>
        <v>1309.55</v>
      </c>
    </row>
    <row r="60" spans="1:43" x14ac:dyDescent="0.3">
      <c r="A60" s="50">
        <v>45568</v>
      </c>
      <c r="B60" s="47" t="s">
        <v>194</v>
      </c>
      <c r="C60" s="49"/>
      <c r="D60" s="56"/>
      <c r="E60" s="191">
        <v>1000</v>
      </c>
      <c r="F60" s="62"/>
      <c r="G60" s="65"/>
      <c r="H60" s="66"/>
      <c r="I60" s="66"/>
      <c r="J60" s="66"/>
      <c r="K60" s="66"/>
      <c r="L60" s="66"/>
      <c r="M60" s="66">
        <v>1000</v>
      </c>
      <c r="N60" s="66"/>
      <c r="O60" s="66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2"/>
      <c r="AM60" s="72"/>
      <c r="AN60" s="72"/>
      <c r="AO60" s="72"/>
      <c r="AP60" s="204"/>
      <c r="AQ60" s="242"/>
    </row>
    <row r="61" spans="1:43" x14ac:dyDescent="0.3">
      <c r="A61" s="50">
        <v>45566</v>
      </c>
      <c r="B61" s="47" t="s">
        <v>188</v>
      </c>
      <c r="C61" s="49"/>
      <c r="D61" s="56"/>
      <c r="E61" s="61">
        <v>4005.6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>
        <v>4005.6</v>
      </c>
      <c r="AL61" s="72"/>
      <c r="AM61" s="72"/>
      <c r="AN61" s="72"/>
      <c r="AO61" s="72"/>
      <c r="AP61" s="204"/>
      <c r="AQ61" s="242"/>
    </row>
    <row r="62" spans="1:43" x14ac:dyDescent="0.3">
      <c r="A62" s="50">
        <v>45566</v>
      </c>
      <c r="B62" s="47" t="s">
        <v>189</v>
      </c>
      <c r="C62" s="49"/>
      <c r="D62" s="56"/>
      <c r="E62" s="61">
        <v>530</v>
      </c>
      <c r="F62" s="62"/>
      <c r="G62" s="65"/>
      <c r="H62" s="66"/>
      <c r="I62" s="66"/>
      <c r="J62" s="66"/>
      <c r="K62" s="66"/>
      <c r="L62" s="66"/>
      <c r="M62" s="66"/>
      <c r="N62" s="66"/>
      <c r="O62" s="66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>
        <v>530</v>
      </c>
      <c r="AL62" s="72"/>
      <c r="AM62" s="72"/>
      <c r="AN62" s="72"/>
      <c r="AO62" s="72"/>
      <c r="AP62" s="40"/>
      <c r="AQ62" s="40"/>
    </row>
    <row r="63" spans="1:43" x14ac:dyDescent="0.3">
      <c r="A63" s="50">
        <v>45566</v>
      </c>
      <c r="B63" s="47" t="s">
        <v>188</v>
      </c>
      <c r="C63" s="49"/>
      <c r="D63" s="56"/>
      <c r="E63" s="61">
        <v>554.4</v>
      </c>
      <c r="F63" s="62"/>
      <c r="G63" s="65"/>
      <c r="H63" s="66"/>
      <c r="I63" s="66"/>
      <c r="J63" s="66"/>
      <c r="K63" s="66"/>
      <c r="L63" s="66"/>
      <c r="M63" s="66"/>
      <c r="N63" s="66"/>
      <c r="O63" s="66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>
        <v>554.4</v>
      </c>
      <c r="AL63" s="72"/>
      <c r="AM63" s="72"/>
      <c r="AN63" s="72"/>
      <c r="AO63" s="72"/>
      <c r="AP63" s="40"/>
      <c r="AQ63" s="40"/>
    </row>
    <row r="64" spans="1:43" x14ac:dyDescent="0.3">
      <c r="A64" s="50">
        <v>45566</v>
      </c>
      <c r="B64" s="47" t="s">
        <v>84</v>
      </c>
      <c r="C64" s="49"/>
      <c r="D64" s="56"/>
      <c r="E64" s="61">
        <v>239.4</v>
      </c>
      <c r="F64" s="62"/>
      <c r="G64" s="65"/>
      <c r="H64" s="66"/>
      <c r="I64" s="66"/>
      <c r="J64" s="66"/>
      <c r="K64" s="66"/>
      <c r="L64" s="66"/>
      <c r="M64" s="66"/>
      <c r="N64" s="66"/>
      <c r="O64" s="66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>
        <v>239.4</v>
      </c>
      <c r="AC64" s="71"/>
      <c r="AD64" s="71"/>
      <c r="AE64" s="71"/>
      <c r="AF64" s="71"/>
      <c r="AG64" s="71"/>
      <c r="AH64" s="71"/>
      <c r="AI64" s="71"/>
      <c r="AJ64" s="71"/>
      <c r="AK64" s="71"/>
      <c r="AL64" s="72"/>
      <c r="AM64" s="72"/>
      <c r="AN64" s="72"/>
      <c r="AO64" s="72"/>
      <c r="AP64" s="40"/>
      <c r="AQ64" s="40"/>
    </row>
    <row r="65" spans="1:43" x14ac:dyDescent="0.3">
      <c r="A65" s="50">
        <v>45566</v>
      </c>
      <c r="B65" s="47" t="s">
        <v>166</v>
      </c>
      <c r="C65" s="49"/>
      <c r="D65" s="56"/>
      <c r="E65" s="61">
        <v>227.4</v>
      </c>
      <c r="F65" s="62"/>
      <c r="G65" s="65"/>
      <c r="H65" s="66"/>
      <c r="I65" s="66"/>
      <c r="J65" s="66"/>
      <c r="K65" s="66"/>
      <c r="L65" s="66"/>
      <c r="M65" s="66"/>
      <c r="N65" s="66"/>
      <c r="O65" s="66"/>
      <c r="P65" s="71">
        <v>227.4</v>
      </c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2"/>
      <c r="AM65" s="72"/>
      <c r="AN65" s="72"/>
      <c r="AO65" s="72"/>
      <c r="AP65" s="204"/>
      <c r="AQ65" s="205"/>
    </row>
    <row r="66" spans="1:43" x14ac:dyDescent="0.3">
      <c r="A66" s="50">
        <v>45566</v>
      </c>
      <c r="B66" s="47" t="s">
        <v>112</v>
      </c>
      <c r="C66" s="49"/>
      <c r="D66" s="56"/>
      <c r="E66" s="61">
        <v>56.8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71"/>
      <c r="Q66" s="71">
        <v>56.8</v>
      </c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2"/>
      <c r="AM66" s="72"/>
      <c r="AN66" s="72"/>
      <c r="AO66" s="72"/>
      <c r="AP66" s="204"/>
      <c r="AQ66" s="205"/>
    </row>
    <row r="67" spans="1:43" x14ac:dyDescent="0.3">
      <c r="A67" s="50">
        <v>45566</v>
      </c>
      <c r="B67" s="47" t="s">
        <v>190</v>
      </c>
      <c r="C67" s="49"/>
      <c r="D67" s="56"/>
      <c r="E67" s="61">
        <v>504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71"/>
      <c r="Q67" s="71"/>
      <c r="R67" s="71"/>
      <c r="S67" s="71"/>
      <c r="T67" s="71"/>
      <c r="U67" s="71"/>
      <c r="V67" s="71"/>
      <c r="W67" s="71">
        <v>504</v>
      </c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2"/>
      <c r="AM67" s="72"/>
      <c r="AN67" s="72"/>
      <c r="AO67" s="72"/>
      <c r="AP67" s="204"/>
      <c r="AQ67" s="242"/>
    </row>
    <row r="68" spans="1:43" x14ac:dyDescent="0.3">
      <c r="A68" s="50">
        <v>45566</v>
      </c>
      <c r="B68" s="47" t="s">
        <v>157</v>
      </c>
      <c r="C68" s="49"/>
      <c r="D68" s="56"/>
      <c r="E68" s="61">
        <v>115</v>
      </c>
      <c r="F68" s="62"/>
      <c r="G68" s="65"/>
      <c r="H68" s="66"/>
      <c r="I68" s="66"/>
      <c r="J68" s="66"/>
      <c r="K68" s="66"/>
      <c r="L68" s="66"/>
      <c r="M68" s="66"/>
      <c r="N68" s="66"/>
      <c r="O68" s="66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>
        <v>115</v>
      </c>
      <c r="AL68" s="72"/>
      <c r="AM68" s="72"/>
      <c r="AN68" s="72"/>
      <c r="AO68" s="72"/>
      <c r="AP68" s="40"/>
      <c r="AQ68" s="40"/>
    </row>
    <row r="69" spans="1:43" x14ac:dyDescent="0.3">
      <c r="A69" s="50">
        <v>45583</v>
      </c>
      <c r="B69" s="47" t="s">
        <v>191</v>
      </c>
      <c r="C69" s="49"/>
      <c r="D69" s="56"/>
      <c r="E69" s="61">
        <v>308.88</v>
      </c>
      <c r="F69" s="62"/>
      <c r="G69" s="65"/>
      <c r="H69" s="66"/>
      <c r="I69" s="66"/>
      <c r="J69" s="66"/>
      <c r="K69" s="66"/>
      <c r="L69" s="66"/>
      <c r="M69" s="66"/>
      <c r="N69" s="66"/>
      <c r="O69" s="66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>
        <v>308.88</v>
      </c>
      <c r="AD69" s="71"/>
      <c r="AE69" s="71"/>
      <c r="AF69" s="71"/>
      <c r="AG69" s="71"/>
      <c r="AH69" s="71"/>
      <c r="AI69" s="71"/>
      <c r="AJ69" s="71"/>
      <c r="AK69" s="71"/>
      <c r="AL69" s="72"/>
      <c r="AM69" s="72"/>
      <c r="AN69" s="72"/>
      <c r="AO69" s="72"/>
      <c r="AP69" s="40"/>
      <c r="AQ69" s="40"/>
    </row>
    <row r="70" spans="1:43" x14ac:dyDescent="0.3">
      <c r="A70" s="50">
        <v>45583</v>
      </c>
      <c r="B70" s="47" t="s">
        <v>192</v>
      </c>
      <c r="C70" s="49"/>
      <c r="D70" s="56"/>
      <c r="E70" s="61">
        <v>265</v>
      </c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>
        <v>265</v>
      </c>
      <c r="AG70" s="71"/>
      <c r="AH70" s="71"/>
      <c r="AI70" s="71"/>
      <c r="AJ70" s="71"/>
      <c r="AK70" s="71"/>
      <c r="AL70" s="72"/>
      <c r="AM70" s="72"/>
      <c r="AN70" s="72"/>
      <c r="AO70" s="72"/>
      <c r="AP70" s="40"/>
      <c r="AQ70" s="40"/>
    </row>
    <row r="71" spans="1:43" x14ac:dyDescent="0.3">
      <c r="A71" s="50">
        <v>45583</v>
      </c>
      <c r="B71" s="47" t="s">
        <v>193</v>
      </c>
      <c r="C71" s="49"/>
      <c r="D71" s="56"/>
      <c r="E71" s="61">
        <v>42</v>
      </c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71"/>
      <c r="Q71" s="71"/>
      <c r="R71" s="71"/>
      <c r="S71" s="71">
        <v>42</v>
      </c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2"/>
      <c r="AM71" s="72"/>
      <c r="AN71" s="72"/>
      <c r="AO71" s="72"/>
      <c r="AP71" s="40"/>
      <c r="AQ71" s="40"/>
    </row>
    <row r="72" spans="1:43" x14ac:dyDescent="0.3">
      <c r="A72" s="50">
        <v>45596</v>
      </c>
      <c r="B72" s="47" t="s">
        <v>166</v>
      </c>
      <c r="C72" s="49"/>
      <c r="D72" s="56"/>
      <c r="E72" s="61">
        <v>227.4</v>
      </c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71">
        <v>227.4</v>
      </c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2"/>
      <c r="AM72" s="72"/>
      <c r="AN72" s="72"/>
      <c r="AO72" s="72"/>
      <c r="AP72" s="40"/>
      <c r="AQ72" s="40"/>
    </row>
    <row r="73" spans="1:43" x14ac:dyDescent="0.3">
      <c r="A73" s="50">
        <v>45596</v>
      </c>
      <c r="B73" s="47" t="s">
        <v>112</v>
      </c>
      <c r="C73" s="49"/>
      <c r="D73" s="56"/>
      <c r="E73" s="61">
        <v>56.8</v>
      </c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71"/>
      <c r="Q73" s="71">
        <v>56.8</v>
      </c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2"/>
      <c r="AM73" s="72"/>
      <c r="AN73" s="72"/>
      <c r="AO73" s="72"/>
      <c r="AP73" s="40"/>
      <c r="AQ73" s="40"/>
    </row>
    <row r="74" spans="1:43" x14ac:dyDescent="0.3">
      <c r="A74" s="50">
        <v>45596</v>
      </c>
      <c r="B74" s="47" t="s">
        <v>84</v>
      </c>
      <c r="C74" s="49"/>
      <c r="D74" s="56"/>
      <c r="E74" s="61">
        <v>712.8</v>
      </c>
      <c r="F74" s="252"/>
      <c r="G74" s="65"/>
      <c r="H74" s="65"/>
      <c r="I74" s="65"/>
      <c r="J74" s="65"/>
      <c r="K74" s="65"/>
      <c r="L74" s="65"/>
      <c r="M74" s="65"/>
      <c r="N74" s="65"/>
      <c r="O74" s="65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>
        <v>712.8</v>
      </c>
      <c r="AC74" s="253"/>
      <c r="AD74" s="253"/>
      <c r="AE74" s="253"/>
      <c r="AF74" s="253"/>
      <c r="AG74" s="253"/>
      <c r="AH74" s="253"/>
      <c r="AI74" s="253"/>
      <c r="AJ74" s="253"/>
      <c r="AK74" s="253"/>
      <c r="AL74" s="72"/>
      <c r="AM74" s="72"/>
      <c r="AN74" s="72"/>
      <c r="AO74" s="72"/>
      <c r="AP74" s="204">
        <f>SUM(G60:N74)</f>
        <v>1000</v>
      </c>
      <c r="AQ74" s="205">
        <f>SUM(P60:AO74)</f>
        <v>7845.48</v>
      </c>
    </row>
    <row r="75" spans="1:43" x14ac:dyDescent="0.3">
      <c r="A75" s="251">
        <v>45618</v>
      </c>
      <c r="B75" s="47" t="s">
        <v>197</v>
      </c>
      <c r="C75" s="49"/>
      <c r="D75" s="56"/>
      <c r="E75" s="191">
        <v>4965</v>
      </c>
      <c r="F75" s="252"/>
      <c r="G75" s="65"/>
      <c r="H75" s="65"/>
      <c r="I75" s="65"/>
      <c r="J75" s="65"/>
      <c r="K75" s="65">
        <v>4965</v>
      </c>
      <c r="L75" s="65"/>
      <c r="M75" s="65"/>
      <c r="N75" s="65"/>
      <c r="O75" s="65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72"/>
      <c r="AM75" s="72"/>
      <c r="AN75" s="72"/>
      <c r="AO75" s="72"/>
      <c r="AP75" s="204"/>
      <c r="AQ75" s="205"/>
    </row>
    <row r="76" spans="1:43" x14ac:dyDescent="0.3">
      <c r="A76" s="251">
        <v>45611</v>
      </c>
      <c r="B76" s="47" t="s">
        <v>195</v>
      </c>
      <c r="C76" s="49"/>
      <c r="D76" s="56"/>
      <c r="E76" s="61">
        <v>3380.4</v>
      </c>
      <c r="F76" s="252"/>
      <c r="G76" s="65"/>
      <c r="H76" s="65"/>
      <c r="I76" s="65"/>
      <c r="J76" s="65"/>
      <c r="K76" s="65"/>
      <c r="L76" s="65"/>
      <c r="M76" s="65"/>
      <c r="N76" s="65"/>
      <c r="O76" s="65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72"/>
      <c r="AM76" s="72"/>
      <c r="AN76" s="72">
        <v>3380.4</v>
      </c>
      <c r="AO76" s="72"/>
      <c r="AP76" s="204"/>
      <c r="AQ76" s="205"/>
    </row>
    <row r="77" spans="1:43" ht="25.5" x14ac:dyDescent="0.3">
      <c r="A77" s="251">
        <v>45611</v>
      </c>
      <c r="B77" s="255" t="s">
        <v>196</v>
      </c>
      <c r="C77" s="49"/>
      <c r="D77" s="56"/>
      <c r="E77" s="61">
        <v>2040</v>
      </c>
      <c r="F77" s="252"/>
      <c r="G77" s="65"/>
      <c r="H77" s="65"/>
      <c r="I77" s="65"/>
      <c r="J77" s="65"/>
      <c r="K77" s="65"/>
      <c r="L77" s="65"/>
      <c r="M77" s="65"/>
      <c r="N77" s="65"/>
      <c r="O77" s="65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>
        <v>2040</v>
      </c>
      <c r="AE77" s="253"/>
      <c r="AF77" s="253"/>
      <c r="AG77" s="253"/>
      <c r="AH77" s="253"/>
      <c r="AI77" s="253"/>
      <c r="AJ77" s="253"/>
      <c r="AK77" s="253"/>
      <c r="AL77" s="72"/>
      <c r="AM77" s="72"/>
      <c r="AN77" s="72"/>
      <c r="AO77" s="72"/>
      <c r="AP77" s="204"/>
      <c r="AQ77" s="205"/>
    </row>
    <row r="78" spans="1:43" x14ac:dyDescent="0.3">
      <c r="A78" s="251">
        <v>45614</v>
      </c>
      <c r="B78" s="47" t="s">
        <v>198</v>
      </c>
      <c r="C78" s="49" t="s">
        <v>199</v>
      </c>
      <c r="D78" s="56"/>
      <c r="E78" s="61">
        <v>159.6</v>
      </c>
      <c r="F78" s="252"/>
      <c r="G78" s="65"/>
      <c r="H78" s="65"/>
      <c r="I78" s="65"/>
      <c r="J78" s="65"/>
      <c r="K78" s="65"/>
      <c r="L78" s="65"/>
      <c r="M78" s="65"/>
      <c r="N78" s="65"/>
      <c r="O78" s="65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>
        <v>159.6</v>
      </c>
      <c r="AE78" s="253"/>
      <c r="AF78" s="253"/>
      <c r="AG78" s="253"/>
      <c r="AH78" s="253"/>
      <c r="AI78" s="253"/>
      <c r="AJ78" s="253"/>
      <c r="AK78" s="253"/>
      <c r="AL78" s="72"/>
      <c r="AM78" s="72"/>
      <c r="AN78" s="72"/>
      <c r="AO78" s="72"/>
      <c r="AP78" s="204">
        <f>SUM(G75:N78)</f>
        <v>4965</v>
      </c>
      <c r="AQ78" s="205">
        <f>SUM(P75:AO78)</f>
        <v>5580</v>
      </c>
    </row>
    <row r="79" spans="1:43" x14ac:dyDescent="0.3">
      <c r="A79" s="251">
        <v>45993</v>
      </c>
      <c r="B79" s="47" t="s">
        <v>200</v>
      </c>
      <c r="C79" s="49" t="s">
        <v>201</v>
      </c>
      <c r="D79" s="56"/>
      <c r="E79" s="61">
        <v>1000</v>
      </c>
      <c r="F79" s="252"/>
      <c r="G79" s="65"/>
      <c r="H79" s="65"/>
      <c r="I79" s="65"/>
      <c r="J79" s="65"/>
      <c r="K79" s="65"/>
      <c r="L79" s="65"/>
      <c r="M79" s="65"/>
      <c r="N79" s="65"/>
      <c r="O79" s="65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  <c r="AK79" s="253">
        <v>1000</v>
      </c>
      <c r="AL79" s="72"/>
      <c r="AM79" s="72"/>
      <c r="AN79" s="72"/>
      <c r="AO79" s="72"/>
      <c r="AP79" s="254"/>
      <c r="AQ79" s="205"/>
    </row>
    <row r="80" spans="1:43" x14ac:dyDescent="0.3">
      <c r="A80" s="251">
        <v>45993</v>
      </c>
      <c r="B80" s="47" t="s">
        <v>84</v>
      </c>
      <c r="C80" s="49" t="s">
        <v>202</v>
      </c>
      <c r="D80" s="56"/>
      <c r="E80" s="61">
        <v>239.4</v>
      </c>
      <c r="F80" s="252"/>
      <c r="G80" s="65"/>
      <c r="H80" s="65"/>
      <c r="I80" s="65"/>
      <c r="J80" s="65"/>
      <c r="K80" s="65"/>
      <c r="L80" s="65"/>
      <c r="M80" s="65"/>
      <c r="N80" s="65"/>
      <c r="O80" s="65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>
        <v>239.4</v>
      </c>
      <c r="AC80" s="253"/>
      <c r="AD80" s="253"/>
      <c r="AE80" s="253"/>
      <c r="AF80" s="253"/>
      <c r="AG80" s="253"/>
      <c r="AH80" s="253"/>
      <c r="AI80" s="253"/>
      <c r="AJ80" s="253"/>
      <c r="AK80" s="253"/>
      <c r="AL80" s="72"/>
      <c r="AM80" s="72"/>
      <c r="AN80" s="72"/>
      <c r="AO80" s="72"/>
      <c r="AP80" s="254"/>
      <c r="AQ80" s="205"/>
    </row>
    <row r="81" spans="1:43" x14ac:dyDescent="0.3">
      <c r="A81" s="251">
        <v>45993</v>
      </c>
      <c r="B81" s="47" t="s">
        <v>112</v>
      </c>
      <c r="C81" s="49"/>
      <c r="D81" s="56"/>
      <c r="E81" s="61">
        <v>79.400000000000006</v>
      </c>
      <c r="F81" s="252"/>
      <c r="G81" s="65"/>
      <c r="H81" s="65"/>
      <c r="I81" s="65"/>
      <c r="J81" s="65"/>
      <c r="K81" s="65"/>
      <c r="L81" s="65"/>
      <c r="M81" s="65"/>
      <c r="N81" s="65"/>
      <c r="O81" s="65"/>
      <c r="P81" s="253"/>
      <c r="Q81" s="253">
        <v>79.400000000000006</v>
      </c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72"/>
      <c r="AM81" s="72"/>
      <c r="AN81" s="72"/>
      <c r="AO81" s="72"/>
      <c r="AP81" s="12"/>
      <c r="AQ81" s="12"/>
    </row>
    <row r="82" spans="1:43" x14ac:dyDescent="0.3">
      <c r="A82" s="251">
        <v>45993</v>
      </c>
      <c r="B82" s="47" t="s">
        <v>166</v>
      </c>
      <c r="C82" s="49"/>
      <c r="D82" s="56"/>
      <c r="E82" s="61">
        <v>318.2</v>
      </c>
      <c r="F82" s="252"/>
      <c r="G82" s="65"/>
      <c r="H82" s="65"/>
      <c r="I82" s="65"/>
      <c r="J82" s="65"/>
      <c r="K82" s="65"/>
      <c r="L82" s="65"/>
      <c r="M82" s="65"/>
      <c r="N82" s="65"/>
      <c r="O82" s="65"/>
      <c r="P82" s="253">
        <v>318.2</v>
      </c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72"/>
      <c r="AM82" s="72"/>
      <c r="AN82" s="72"/>
      <c r="AO82" s="72"/>
      <c r="AP82" s="12"/>
      <c r="AQ82" s="12"/>
    </row>
    <row r="83" spans="1:43" x14ac:dyDescent="0.3">
      <c r="A83" s="251">
        <v>45993</v>
      </c>
      <c r="B83" s="47" t="s">
        <v>203</v>
      </c>
      <c r="C83" s="49" t="s">
        <v>204</v>
      </c>
      <c r="D83" s="56"/>
      <c r="E83" s="61">
        <v>872.4</v>
      </c>
      <c r="F83" s="252"/>
      <c r="G83" s="65"/>
      <c r="H83" s="65"/>
      <c r="I83" s="65"/>
      <c r="J83" s="65"/>
      <c r="K83" s="65"/>
      <c r="L83" s="65"/>
      <c r="M83" s="65"/>
      <c r="N83" s="65"/>
      <c r="O83" s="65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72"/>
      <c r="AM83" s="72"/>
      <c r="AN83" s="72">
        <v>872.4</v>
      </c>
      <c r="AO83" s="72"/>
      <c r="AP83" s="12"/>
      <c r="AQ83" s="12"/>
    </row>
    <row r="84" spans="1:43" x14ac:dyDescent="0.3">
      <c r="A84" s="251">
        <v>45993</v>
      </c>
      <c r="B84" s="47" t="s">
        <v>157</v>
      </c>
      <c r="C84" s="49" t="s">
        <v>205</v>
      </c>
      <c r="D84" s="56"/>
      <c r="E84" s="61">
        <v>115</v>
      </c>
      <c r="F84" s="252"/>
      <c r="G84" s="65"/>
      <c r="H84" s="65"/>
      <c r="I84" s="65"/>
      <c r="J84" s="65"/>
      <c r="K84" s="65"/>
      <c r="L84" s="65"/>
      <c r="M84" s="65"/>
      <c r="N84" s="65"/>
      <c r="O84" s="65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>
        <v>115</v>
      </c>
      <c r="AL84" s="72"/>
      <c r="AM84" s="72"/>
      <c r="AN84" s="72"/>
      <c r="AO84" s="72"/>
      <c r="AP84" s="12"/>
      <c r="AQ84" s="12"/>
    </row>
    <row r="85" spans="1:43" x14ac:dyDescent="0.3">
      <c r="A85" s="251">
        <v>46000</v>
      </c>
      <c r="B85" s="47" t="s">
        <v>206</v>
      </c>
      <c r="C85" s="49"/>
      <c r="D85" s="56"/>
      <c r="E85" s="61">
        <v>200</v>
      </c>
      <c r="F85" s="252"/>
      <c r="G85" s="65"/>
      <c r="H85" s="65"/>
      <c r="I85" s="65"/>
      <c r="J85" s="65"/>
      <c r="K85" s="65"/>
      <c r="L85" s="65"/>
      <c r="M85" s="65"/>
      <c r="N85" s="65"/>
      <c r="O85" s="65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>
        <v>200</v>
      </c>
      <c r="AE85" s="253"/>
      <c r="AF85" s="253"/>
      <c r="AG85" s="253"/>
      <c r="AH85" s="253"/>
      <c r="AI85" s="253"/>
      <c r="AJ85" s="253"/>
      <c r="AK85" s="253"/>
      <c r="AL85" s="72"/>
      <c r="AM85" s="72"/>
      <c r="AN85" s="72"/>
      <c r="AO85" s="72"/>
      <c r="AP85" s="12"/>
      <c r="AQ85" s="12"/>
    </row>
    <row r="86" spans="1:43" x14ac:dyDescent="0.3">
      <c r="A86" s="251">
        <v>46001</v>
      </c>
      <c r="B86" s="47" t="s">
        <v>207</v>
      </c>
      <c r="C86" s="49"/>
      <c r="D86" s="56"/>
      <c r="E86" s="61">
        <v>40</v>
      </c>
      <c r="F86" s="252"/>
      <c r="G86" s="65"/>
      <c r="H86" s="65"/>
      <c r="I86" s="65"/>
      <c r="J86" s="65"/>
      <c r="K86" s="65"/>
      <c r="L86" s="65"/>
      <c r="M86" s="65"/>
      <c r="N86" s="65"/>
      <c r="O86" s="65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>
        <v>40</v>
      </c>
      <c r="AH86" s="253"/>
      <c r="AI86" s="253"/>
      <c r="AJ86" s="253"/>
      <c r="AK86" s="253"/>
      <c r="AL86" s="72"/>
      <c r="AM86" s="72"/>
      <c r="AN86" s="72"/>
      <c r="AO86" s="72"/>
      <c r="AP86" s="12"/>
      <c r="AQ86" s="12"/>
    </row>
    <row r="87" spans="1:43" x14ac:dyDescent="0.3">
      <c r="A87" s="251">
        <v>46002</v>
      </c>
      <c r="B87" s="47" t="s">
        <v>208</v>
      </c>
      <c r="C87" s="49"/>
      <c r="D87" s="56"/>
      <c r="E87" s="61">
        <v>444</v>
      </c>
      <c r="F87" s="252"/>
      <c r="G87" s="65"/>
      <c r="H87" s="65"/>
      <c r="I87" s="65"/>
      <c r="J87" s="65"/>
      <c r="K87" s="65"/>
      <c r="L87" s="65"/>
      <c r="M87" s="65"/>
      <c r="N87" s="65"/>
      <c r="O87" s="65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>
        <v>444</v>
      </c>
      <c r="AL87" s="72"/>
      <c r="AM87" s="72"/>
      <c r="AN87" s="72"/>
      <c r="AO87" s="72"/>
      <c r="AP87" s="12"/>
      <c r="AQ87" s="12"/>
    </row>
    <row r="88" spans="1:43" x14ac:dyDescent="0.3">
      <c r="A88" s="251">
        <v>46010</v>
      </c>
      <c r="B88" s="47" t="s">
        <v>209</v>
      </c>
      <c r="C88" s="49"/>
      <c r="D88" s="56"/>
      <c r="E88" s="61">
        <v>35</v>
      </c>
      <c r="F88" s="252"/>
      <c r="G88" s="65"/>
      <c r="H88" s="65"/>
      <c r="I88" s="65"/>
      <c r="J88" s="65"/>
      <c r="K88" s="65"/>
      <c r="L88" s="65"/>
      <c r="M88" s="65"/>
      <c r="N88" s="65"/>
      <c r="O88" s="65"/>
      <c r="P88" s="253"/>
      <c r="Q88" s="253"/>
      <c r="R88" s="253"/>
      <c r="S88" s="253"/>
      <c r="T88" s="253"/>
      <c r="U88" s="253"/>
      <c r="V88" s="253"/>
      <c r="W88" s="253"/>
      <c r="X88" s="253">
        <v>35</v>
      </c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72"/>
      <c r="AM88" s="72"/>
      <c r="AN88" s="72"/>
      <c r="AO88" s="72"/>
      <c r="AP88" s="12"/>
      <c r="AQ88" s="12"/>
    </row>
    <row r="89" spans="1:43" x14ac:dyDescent="0.3">
      <c r="A89" s="251">
        <v>46011</v>
      </c>
      <c r="B89" s="47" t="s">
        <v>210</v>
      </c>
      <c r="C89" s="49"/>
      <c r="D89" s="56"/>
      <c r="E89" s="61">
        <v>17.899999999999999</v>
      </c>
      <c r="F89" s="252"/>
      <c r="G89" s="65"/>
      <c r="H89" s="65"/>
      <c r="I89" s="65"/>
      <c r="J89" s="65"/>
      <c r="K89" s="65"/>
      <c r="L89" s="65"/>
      <c r="M89" s="65"/>
      <c r="N89" s="65"/>
      <c r="O89" s="65"/>
      <c r="P89" s="253"/>
      <c r="Q89" s="253"/>
      <c r="R89" s="253"/>
      <c r="S89" s="253">
        <v>17.899999999999999</v>
      </c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72"/>
      <c r="AM89" s="72"/>
      <c r="AN89" s="72"/>
      <c r="AO89" s="72"/>
      <c r="AP89" s="12"/>
      <c r="AQ89" s="12"/>
    </row>
    <row r="90" spans="1:43" x14ac:dyDescent="0.3">
      <c r="A90" s="251">
        <v>46011</v>
      </c>
      <c r="B90" s="47" t="s">
        <v>211</v>
      </c>
      <c r="C90" s="49"/>
      <c r="D90" s="56"/>
      <c r="E90" s="61">
        <v>53.91</v>
      </c>
      <c r="F90" s="252"/>
      <c r="G90" s="65"/>
      <c r="H90" s="65"/>
      <c r="I90" s="65"/>
      <c r="J90" s="65"/>
      <c r="K90" s="65"/>
      <c r="L90" s="65"/>
      <c r="M90" s="65"/>
      <c r="N90" s="65"/>
      <c r="O90" s="65"/>
      <c r="P90" s="253"/>
      <c r="Q90" s="253"/>
      <c r="R90" s="253"/>
      <c r="S90" s="253">
        <v>53.91</v>
      </c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72"/>
      <c r="AM90" s="72"/>
      <c r="AN90" s="72"/>
      <c r="AO90" s="72"/>
      <c r="AP90" s="12"/>
      <c r="AQ90" s="12"/>
    </row>
    <row r="91" spans="1:43" x14ac:dyDescent="0.3">
      <c r="A91" s="251">
        <v>46021</v>
      </c>
      <c r="B91" s="47" t="s">
        <v>112</v>
      </c>
      <c r="C91" s="49"/>
      <c r="D91" s="56"/>
      <c r="E91" s="61">
        <v>59.2</v>
      </c>
      <c r="F91" s="252"/>
      <c r="G91" s="65"/>
      <c r="H91" s="65"/>
      <c r="I91" s="65"/>
      <c r="J91" s="65"/>
      <c r="K91" s="65"/>
      <c r="L91" s="65"/>
      <c r="M91" s="65"/>
      <c r="N91" s="65"/>
      <c r="O91" s="65"/>
      <c r="P91" s="253"/>
      <c r="Q91" s="253">
        <v>59.2</v>
      </c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72"/>
      <c r="AM91" s="72"/>
      <c r="AN91" s="72"/>
      <c r="AO91" s="72"/>
      <c r="AP91" s="12"/>
      <c r="AQ91" s="12"/>
    </row>
    <row r="92" spans="1:43" x14ac:dyDescent="0.3">
      <c r="A92" s="251">
        <v>46021</v>
      </c>
      <c r="B92" s="47" t="s">
        <v>166</v>
      </c>
      <c r="C92" s="49"/>
      <c r="D92" s="56"/>
      <c r="E92" s="61">
        <v>237.6</v>
      </c>
      <c r="F92" s="252"/>
      <c r="G92" s="65"/>
      <c r="H92" s="65"/>
      <c r="I92" s="65"/>
      <c r="J92" s="65"/>
      <c r="K92" s="65"/>
      <c r="L92" s="65"/>
      <c r="M92" s="65"/>
      <c r="N92" s="65"/>
      <c r="O92" s="65"/>
      <c r="P92" s="253">
        <v>237.6</v>
      </c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72"/>
      <c r="AM92" s="72"/>
      <c r="AN92" s="72"/>
      <c r="AO92" s="72"/>
      <c r="AP92" s="204">
        <f>SUM(G79:N92)</f>
        <v>0</v>
      </c>
      <c r="AQ92" s="205">
        <f>SUM(P79:AO92)</f>
        <v>3712.0099999999998</v>
      </c>
    </row>
    <row r="93" spans="1:43" x14ac:dyDescent="0.3">
      <c r="A93" s="251"/>
      <c r="B93" s="47"/>
      <c r="C93" s="49"/>
      <c r="D93" s="56"/>
      <c r="E93" s="61"/>
      <c r="F93" s="252"/>
      <c r="G93" s="65"/>
      <c r="H93" s="65"/>
      <c r="I93" s="65"/>
      <c r="J93" s="65"/>
      <c r="K93" s="65"/>
      <c r="L93" s="65"/>
      <c r="M93" s="65"/>
      <c r="N93" s="65"/>
      <c r="O93" s="65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72"/>
      <c r="AM93" s="72"/>
      <c r="AN93" s="72"/>
      <c r="AO93" s="72"/>
      <c r="AP93" s="12"/>
      <c r="AQ93" s="12"/>
    </row>
    <row r="94" spans="1:43" x14ac:dyDescent="0.3">
      <c r="A94" s="251"/>
      <c r="B94" s="47"/>
      <c r="C94" s="49"/>
      <c r="D94" s="56"/>
      <c r="E94" s="61"/>
      <c r="F94" s="252"/>
      <c r="G94" s="65"/>
      <c r="H94" s="65"/>
      <c r="I94" s="65"/>
      <c r="J94" s="65"/>
      <c r="K94" s="65"/>
      <c r="L94" s="65"/>
      <c r="M94" s="65"/>
      <c r="N94" s="65"/>
      <c r="O94" s="65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72"/>
      <c r="AM94" s="72"/>
      <c r="AN94" s="72"/>
      <c r="AO94" s="72"/>
      <c r="AP94" s="204"/>
      <c r="AQ94" s="205"/>
    </row>
    <row r="95" spans="1:43" x14ac:dyDescent="0.3">
      <c r="A95" s="251"/>
      <c r="B95" s="47"/>
      <c r="C95" s="49"/>
      <c r="D95" s="56"/>
      <c r="E95" s="191"/>
      <c r="F95" s="252"/>
      <c r="G95" s="65"/>
      <c r="H95" s="65"/>
      <c r="I95" s="65"/>
      <c r="J95" s="65"/>
      <c r="K95" s="65"/>
      <c r="L95" s="65"/>
      <c r="M95" s="65"/>
      <c r="N95" s="65"/>
      <c r="O95" s="65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254"/>
      <c r="AQ95" s="205"/>
    </row>
    <row r="96" spans="1:43" x14ac:dyDescent="0.3">
      <c r="A96" s="251"/>
      <c r="B96" s="47"/>
      <c r="C96" s="49"/>
      <c r="D96" s="56"/>
      <c r="E96" s="191"/>
      <c r="F96" s="252"/>
      <c r="G96" s="65"/>
      <c r="H96" s="65"/>
      <c r="I96" s="65"/>
      <c r="J96" s="65"/>
      <c r="K96" s="65"/>
      <c r="L96" s="65"/>
      <c r="M96" s="65"/>
      <c r="N96" s="65"/>
      <c r="O96" s="65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254"/>
      <c r="AQ96" s="205"/>
    </row>
    <row r="97" spans="1:43" x14ac:dyDescent="0.3">
      <c r="A97" s="251"/>
      <c r="B97" s="47"/>
      <c r="C97" s="49"/>
      <c r="D97" s="56"/>
      <c r="E97" s="191"/>
      <c r="F97" s="252"/>
      <c r="G97" s="65"/>
      <c r="H97" s="65"/>
      <c r="I97" s="65"/>
      <c r="J97" s="65"/>
      <c r="K97" s="65"/>
      <c r="L97" s="65"/>
      <c r="M97" s="65"/>
      <c r="N97" s="65"/>
      <c r="O97" s="65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254"/>
      <c r="AQ97" s="205"/>
    </row>
    <row r="98" spans="1:43" x14ac:dyDescent="0.3">
      <c r="A98" s="251"/>
      <c r="B98" s="47"/>
      <c r="C98" s="49"/>
      <c r="D98" s="56"/>
      <c r="E98" s="61"/>
      <c r="F98" s="252"/>
      <c r="G98" s="65"/>
      <c r="H98" s="65"/>
      <c r="I98" s="65"/>
      <c r="J98" s="65"/>
      <c r="K98" s="65"/>
      <c r="L98" s="65"/>
      <c r="M98" s="65"/>
      <c r="N98" s="65"/>
      <c r="O98" s="65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254"/>
      <c r="AQ98" s="205"/>
    </row>
    <row r="99" spans="1:43" x14ac:dyDescent="0.3">
      <c r="A99" s="251"/>
      <c r="B99" s="255"/>
      <c r="C99" s="49"/>
      <c r="D99" s="56"/>
      <c r="E99" s="61"/>
      <c r="F99" s="252"/>
      <c r="G99" s="65"/>
      <c r="H99" s="65"/>
      <c r="I99" s="65"/>
      <c r="J99" s="65"/>
      <c r="K99" s="65"/>
      <c r="L99" s="65"/>
      <c r="M99" s="65"/>
      <c r="N99" s="65"/>
      <c r="O99" s="65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254"/>
      <c r="AQ99" s="205"/>
    </row>
    <row r="100" spans="1:43" x14ac:dyDescent="0.3">
      <c r="A100" s="251"/>
      <c r="B100" s="47"/>
      <c r="C100" s="49"/>
      <c r="D100" s="56"/>
      <c r="E100" s="61"/>
      <c r="F100" s="252"/>
      <c r="G100" s="65"/>
      <c r="H100" s="65"/>
      <c r="I100" s="65"/>
      <c r="J100" s="65"/>
      <c r="K100" s="65"/>
      <c r="L100" s="65"/>
      <c r="M100" s="65"/>
      <c r="N100" s="65"/>
      <c r="O100" s="65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254"/>
      <c r="AQ100" s="205"/>
    </row>
    <row r="101" spans="1:43" x14ac:dyDescent="0.3">
      <c r="A101" s="251"/>
      <c r="B101" s="47"/>
      <c r="C101" s="49"/>
      <c r="D101" s="56"/>
      <c r="E101" s="61"/>
      <c r="F101" s="252"/>
      <c r="G101" s="65"/>
      <c r="H101" s="65"/>
      <c r="I101" s="65"/>
      <c r="J101" s="65"/>
      <c r="K101" s="65"/>
      <c r="L101" s="65"/>
      <c r="M101" s="65"/>
      <c r="N101" s="65"/>
      <c r="O101" s="65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254"/>
      <c r="AQ101" s="205"/>
    </row>
    <row r="102" spans="1:43" x14ac:dyDescent="0.3">
      <c r="A102" s="251"/>
      <c r="B102" s="47"/>
      <c r="C102" s="49"/>
      <c r="D102" s="56"/>
      <c r="E102" s="61"/>
      <c r="F102" s="252"/>
      <c r="G102" s="65"/>
      <c r="H102" s="65"/>
      <c r="I102" s="65"/>
      <c r="J102" s="65"/>
      <c r="K102" s="65"/>
      <c r="L102" s="65"/>
      <c r="M102" s="65"/>
      <c r="N102" s="65"/>
      <c r="O102" s="65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254"/>
      <c r="AQ102" s="205"/>
    </row>
    <row r="103" spans="1:43" x14ac:dyDescent="0.3">
      <c r="A103" s="251"/>
      <c r="B103" s="47"/>
      <c r="C103" s="49"/>
      <c r="D103" s="56"/>
      <c r="E103" s="61"/>
      <c r="F103" s="252"/>
      <c r="G103" s="65"/>
      <c r="H103" s="65"/>
      <c r="I103" s="65"/>
      <c r="J103" s="65"/>
      <c r="K103" s="65"/>
      <c r="L103" s="65"/>
      <c r="M103" s="65"/>
      <c r="N103" s="65"/>
      <c r="O103" s="65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254"/>
      <c r="AQ103" s="205"/>
    </row>
    <row r="104" spans="1:43" x14ac:dyDescent="0.3">
      <c r="A104" s="251"/>
      <c r="B104" s="47"/>
      <c r="C104" s="49"/>
      <c r="D104" s="56"/>
      <c r="E104" s="61"/>
      <c r="F104" s="252"/>
      <c r="G104" s="65"/>
      <c r="H104" s="65"/>
      <c r="I104" s="65"/>
      <c r="J104" s="65"/>
      <c r="K104" s="65"/>
      <c r="L104" s="65"/>
      <c r="M104" s="65"/>
      <c r="N104" s="65"/>
      <c r="O104" s="65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254"/>
      <c r="AQ104" s="205"/>
    </row>
    <row r="105" spans="1:43" x14ac:dyDescent="0.3">
      <c r="A105" s="251"/>
      <c r="B105" s="47"/>
      <c r="C105" s="49"/>
      <c r="D105" s="56"/>
      <c r="E105" s="61"/>
      <c r="F105" s="252"/>
      <c r="G105" s="65"/>
      <c r="H105" s="65"/>
      <c r="I105" s="65"/>
      <c r="J105" s="65"/>
      <c r="K105" s="65"/>
      <c r="L105" s="65"/>
      <c r="M105" s="65"/>
      <c r="N105" s="65"/>
      <c r="O105" s="65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204"/>
      <c r="AQ105" s="205"/>
    </row>
    <row r="106" spans="1:43" x14ac:dyDescent="0.3">
      <c r="A106" s="251"/>
      <c r="B106" s="47"/>
      <c r="C106" s="49"/>
      <c r="D106" s="56"/>
      <c r="E106" s="191"/>
      <c r="F106" s="252"/>
      <c r="G106" s="65"/>
      <c r="H106" s="65"/>
      <c r="I106" s="65"/>
      <c r="J106" s="65"/>
      <c r="K106" s="65"/>
      <c r="L106" s="65"/>
      <c r="M106" s="65"/>
      <c r="N106" s="65"/>
      <c r="O106" s="65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254"/>
      <c r="AQ106" s="205"/>
    </row>
    <row r="107" spans="1:43" x14ac:dyDescent="0.3">
      <c r="A107" s="251"/>
      <c r="B107" s="47"/>
      <c r="C107" s="49"/>
      <c r="D107" s="56"/>
      <c r="E107" s="191"/>
      <c r="F107" s="252"/>
      <c r="G107" s="65"/>
      <c r="H107" s="65"/>
      <c r="I107" s="65"/>
      <c r="J107" s="65"/>
      <c r="K107" s="65"/>
      <c r="L107" s="65"/>
      <c r="M107" s="65"/>
      <c r="N107" s="65"/>
      <c r="O107" s="65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254"/>
      <c r="AQ107" s="205"/>
    </row>
    <row r="108" spans="1:43" x14ac:dyDescent="0.3">
      <c r="A108" s="251"/>
      <c r="B108" s="47"/>
      <c r="C108" s="49"/>
      <c r="D108" s="56"/>
      <c r="E108" s="61"/>
      <c r="F108" s="252"/>
      <c r="G108" s="65"/>
      <c r="H108" s="65"/>
      <c r="I108" s="65"/>
      <c r="J108" s="65"/>
      <c r="K108" s="65"/>
      <c r="L108" s="65"/>
      <c r="M108" s="65"/>
      <c r="N108" s="65"/>
      <c r="O108" s="65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254"/>
      <c r="AQ108" s="205"/>
    </row>
    <row r="109" spans="1:43" x14ac:dyDescent="0.3">
      <c r="A109" s="251"/>
      <c r="B109" s="47"/>
      <c r="C109" s="49"/>
      <c r="D109" s="56"/>
      <c r="E109" s="61"/>
      <c r="F109" s="252"/>
      <c r="G109" s="65"/>
      <c r="H109" s="65"/>
      <c r="I109" s="65"/>
      <c r="J109" s="65"/>
      <c r="K109" s="65"/>
      <c r="L109" s="65"/>
      <c r="M109" s="65"/>
      <c r="N109" s="65"/>
      <c r="O109" s="65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254"/>
      <c r="AQ109" s="205"/>
    </row>
    <row r="110" spans="1:43" x14ac:dyDescent="0.3">
      <c r="A110" s="251"/>
      <c r="B110" s="47"/>
      <c r="C110" s="49"/>
      <c r="D110" s="56"/>
      <c r="E110" s="61"/>
      <c r="F110" s="252"/>
      <c r="G110" s="65"/>
      <c r="H110" s="65"/>
      <c r="I110" s="65"/>
      <c r="J110" s="65"/>
      <c r="K110" s="65"/>
      <c r="L110" s="65"/>
      <c r="M110" s="65"/>
      <c r="N110" s="65"/>
      <c r="O110" s="65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254"/>
      <c r="AQ110" s="205"/>
    </row>
    <row r="111" spans="1:43" x14ac:dyDescent="0.3">
      <c r="A111" s="251"/>
      <c r="B111" s="47"/>
      <c r="C111" s="49"/>
      <c r="D111" s="56"/>
      <c r="E111" s="61"/>
      <c r="F111" s="252"/>
      <c r="G111" s="65"/>
      <c r="H111" s="65"/>
      <c r="I111" s="65"/>
      <c r="J111" s="65"/>
      <c r="K111" s="65"/>
      <c r="L111" s="65"/>
      <c r="M111" s="65"/>
      <c r="N111" s="65"/>
      <c r="O111" s="65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12"/>
      <c r="AQ111" s="12"/>
    </row>
    <row r="112" spans="1:43" x14ac:dyDescent="0.3">
      <c r="A112" s="251"/>
      <c r="B112" s="47"/>
      <c r="C112" s="49"/>
      <c r="D112" s="56"/>
      <c r="E112" s="61"/>
      <c r="F112" s="252"/>
      <c r="G112" s="65"/>
      <c r="H112" s="65"/>
      <c r="I112" s="65"/>
      <c r="J112" s="65"/>
      <c r="K112" s="65"/>
      <c r="L112" s="65"/>
      <c r="M112" s="65"/>
      <c r="N112" s="65"/>
      <c r="O112" s="65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254"/>
      <c r="AQ112" s="254"/>
    </row>
    <row r="113" spans="1:43" x14ac:dyDescent="0.3">
      <c r="A113" s="251"/>
      <c r="B113" s="47"/>
      <c r="C113" s="49"/>
      <c r="D113" s="56"/>
      <c r="E113" s="61"/>
      <c r="F113" s="252"/>
      <c r="G113" s="65"/>
      <c r="H113" s="65"/>
      <c r="I113" s="65"/>
      <c r="J113" s="65"/>
      <c r="K113" s="65"/>
      <c r="L113" s="65"/>
      <c r="M113" s="65"/>
      <c r="N113" s="65"/>
      <c r="O113" s="65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254"/>
      <c r="AQ113" s="254"/>
    </row>
    <row r="114" spans="1:43" x14ac:dyDescent="0.3">
      <c r="A114" s="251"/>
      <c r="B114" s="47"/>
      <c r="C114" s="49"/>
      <c r="D114" s="56"/>
      <c r="E114" s="61"/>
      <c r="F114" s="252"/>
      <c r="G114" s="65"/>
      <c r="H114" s="65"/>
      <c r="I114" s="65"/>
      <c r="J114" s="65"/>
      <c r="K114" s="65"/>
      <c r="L114" s="65"/>
      <c r="M114" s="65"/>
      <c r="N114" s="65"/>
      <c r="O114" s="65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254"/>
      <c r="AQ114" s="254"/>
    </row>
    <row r="115" spans="1:43" x14ac:dyDescent="0.3">
      <c r="A115" s="251"/>
      <c r="B115" s="47"/>
      <c r="C115" s="49"/>
      <c r="D115" s="56"/>
      <c r="E115" s="61"/>
      <c r="F115" s="252"/>
      <c r="G115" s="65"/>
      <c r="H115" s="65"/>
      <c r="I115" s="65"/>
      <c r="J115" s="65"/>
      <c r="K115" s="65"/>
      <c r="L115" s="65"/>
      <c r="M115" s="65"/>
      <c r="N115" s="65"/>
      <c r="O115" s="65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254"/>
      <c r="AQ115" s="254"/>
    </row>
    <row r="116" spans="1:43" x14ac:dyDescent="0.3">
      <c r="A116" s="251"/>
      <c r="B116" s="47"/>
      <c r="C116" s="49"/>
      <c r="D116" s="56"/>
      <c r="E116" s="61"/>
      <c r="F116" s="252"/>
      <c r="G116" s="65"/>
      <c r="H116" s="65"/>
      <c r="I116" s="65"/>
      <c r="J116" s="65"/>
      <c r="K116" s="65"/>
      <c r="L116" s="65"/>
      <c r="M116" s="65"/>
      <c r="N116" s="65"/>
      <c r="O116" s="65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204"/>
      <c r="AQ116" s="205"/>
    </row>
    <row r="117" spans="1:43" x14ac:dyDescent="0.3">
      <c r="A117" s="251"/>
      <c r="B117" s="47"/>
      <c r="C117" s="49"/>
      <c r="D117" s="56"/>
      <c r="E117" s="191"/>
      <c r="F117" s="252"/>
      <c r="G117" s="65"/>
      <c r="H117" s="65"/>
      <c r="I117" s="65"/>
      <c r="J117" s="65"/>
      <c r="K117" s="65"/>
      <c r="L117" s="65"/>
      <c r="M117" s="65"/>
      <c r="N117" s="65"/>
      <c r="O117" s="65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254"/>
      <c r="AQ117" s="242"/>
    </row>
    <row r="118" spans="1:43" x14ac:dyDescent="0.3">
      <c r="A118" s="251"/>
      <c r="B118" s="47"/>
      <c r="C118" s="49"/>
      <c r="D118" s="56"/>
      <c r="E118" s="191"/>
      <c r="F118" s="252"/>
      <c r="G118" s="65"/>
      <c r="H118" s="65"/>
      <c r="I118" s="65"/>
      <c r="J118" s="65"/>
      <c r="K118" s="65"/>
      <c r="L118" s="65"/>
      <c r="M118" s="65"/>
      <c r="N118" s="65"/>
      <c r="O118" s="65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254"/>
      <c r="AQ118" s="242"/>
    </row>
    <row r="119" spans="1:43" x14ac:dyDescent="0.3">
      <c r="A119" s="251"/>
      <c r="B119" s="47"/>
      <c r="C119" s="49"/>
      <c r="D119" s="56"/>
      <c r="E119" s="191"/>
      <c r="F119" s="252"/>
      <c r="G119" s="65"/>
      <c r="H119" s="65"/>
      <c r="I119" s="65"/>
      <c r="J119" s="65"/>
      <c r="K119" s="65"/>
      <c r="L119" s="65"/>
      <c r="M119" s="65"/>
      <c r="N119" s="65"/>
      <c r="O119" s="65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254"/>
      <c r="AQ119" s="242"/>
    </row>
    <row r="120" spans="1:43" x14ac:dyDescent="0.3">
      <c r="A120" s="251"/>
      <c r="B120" s="47"/>
      <c r="C120" s="49"/>
      <c r="D120" s="56"/>
      <c r="E120" s="191"/>
      <c r="F120" s="252"/>
      <c r="G120" s="65"/>
      <c r="H120" s="65"/>
      <c r="I120" s="65"/>
      <c r="J120" s="65"/>
      <c r="K120" s="65"/>
      <c r="L120" s="65"/>
      <c r="M120" s="65"/>
      <c r="N120" s="65"/>
      <c r="O120" s="65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254"/>
      <c r="AQ120" s="242"/>
    </row>
    <row r="121" spans="1:43" x14ac:dyDescent="0.3">
      <c r="A121" s="251"/>
      <c r="B121" s="47"/>
      <c r="C121" s="49"/>
      <c r="D121" s="56"/>
      <c r="E121" s="191"/>
      <c r="F121" s="252"/>
      <c r="G121" s="65"/>
      <c r="H121" s="65"/>
      <c r="I121" s="65"/>
      <c r="J121" s="65"/>
      <c r="K121" s="65"/>
      <c r="L121" s="65"/>
      <c r="M121" s="65"/>
      <c r="N121" s="65"/>
      <c r="O121" s="65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254"/>
      <c r="AQ121" s="242"/>
    </row>
    <row r="122" spans="1:43" x14ac:dyDescent="0.3">
      <c r="A122" s="251"/>
      <c r="B122" s="47"/>
      <c r="C122" s="49"/>
      <c r="D122" s="56"/>
      <c r="E122" s="61"/>
      <c r="F122" s="252"/>
      <c r="G122" s="65"/>
      <c r="H122" s="65"/>
      <c r="I122" s="65"/>
      <c r="J122" s="65"/>
      <c r="K122" s="65"/>
      <c r="L122" s="65"/>
      <c r="M122" s="65"/>
      <c r="N122" s="65"/>
      <c r="O122" s="65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254"/>
      <c r="AQ122" s="242"/>
    </row>
    <row r="123" spans="1:43" x14ac:dyDescent="0.3">
      <c r="A123" s="251"/>
      <c r="B123" s="47"/>
      <c r="C123" s="49"/>
      <c r="D123" s="56"/>
      <c r="E123" s="61"/>
      <c r="F123" s="252"/>
      <c r="G123" s="65"/>
      <c r="H123" s="65"/>
      <c r="I123" s="65"/>
      <c r="J123" s="65"/>
      <c r="K123" s="65"/>
      <c r="L123" s="65"/>
      <c r="M123" s="65"/>
      <c r="N123" s="65"/>
      <c r="O123" s="65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254"/>
      <c r="AQ123" s="242"/>
    </row>
    <row r="124" spans="1:43" x14ac:dyDescent="0.3">
      <c r="A124" s="251"/>
      <c r="B124" s="47"/>
      <c r="C124" s="49"/>
      <c r="D124" s="56"/>
      <c r="E124" s="61"/>
      <c r="F124" s="252"/>
      <c r="G124" s="65"/>
      <c r="H124" s="65"/>
      <c r="I124" s="65"/>
      <c r="J124" s="65"/>
      <c r="K124" s="65"/>
      <c r="L124" s="65"/>
      <c r="M124" s="65"/>
      <c r="N124" s="65"/>
      <c r="O124" s="65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254"/>
      <c r="AQ124" s="242"/>
    </row>
    <row r="125" spans="1:43" x14ac:dyDescent="0.3">
      <c r="A125" s="251"/>
      <c r="B125" s="47"/>
      <c r="C125" s="49"/>
      <c r="D125" s="56"/>
      <c r="E125" s="61"/>
      <c r="F125" s="252"/>
      <c r="G125" s="65"/>
      <c r="H125" s="65"/>
      <c r="I125" s="65"/>
      <c r="J125" s="65"/>
      <c r="K125" s="65"/>
      <c r="L125" s="65"/>
      <c r="M125" s="65"/>
      <c r="N125" s="65"/>
      <c r="O125" s="65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254"/>
      <c r="AQ125" s="242"/>
    </row>
    <row r="126" spans="1:43" x14ac:dyDescent="0.3">
      <c r="A126" s="251"/>
      <c r="B126" s="47"/>
      <c r="C126" s="49"/>
      <c r="D126" s="56"/>
      <c r="E126" s="61"/>
      <c r="F126" s="252"/>
      <c r="G126" s="65"/>
      <c r="H126" s="65"/>
      <c r="I126" s="65"/>
      <c r="J126" s="65"/>
      <c r="K126" s="65"/>
      <c r="L126" s="65"/>
      <c r="M126" s="65"/>
      <c r="N126" s="65"/>
      <c r="O126" s="65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254"/>
      <c r="AQ126" s="242"/>
    </row>
    <row r="127" spans="1:43" x14ac:dyDescent="0.3">
      <c r="A127" s="251"/>
      <c r="B127" s="47"/>
      <c r="C127" s="49"/>
      <c r="D127" s="56"/>
      <c r="E127" s="61"/>
      <c r="F127" s="252"/>
      <c r="G127" s="65"/>
      <c r="H127" s="65"/>
      <c r="I127" s="65"/>
      <c r="J127" s="65"/>
      <c r="K127" s="65"/>
      <c r="L127" s="65"/>
      <c r="M127" s="65"/>
      <c r="N127" s="65"/>
      <c r="O127" s="65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254"/>
      <c r="AQ127" s="242"/>
    </row>
    <row r="128" spans="1:43" x14ac:dyDescent="0.3">
      <c r="A128" s="251"/>
      <c r="B128" s="47"/>
      <c r="C128" s="49"/>
      <c r="D128" s="56"/>
      <c r="E128" s="61"/>
      <c r="F128" s="252"/>
      <c r="G128" s="65"/>
      <c r="H128" s="65"/>
      <c r="I128" s="65"/>
      <c r="J128" s="65"/>
      <c r="K128" s="65"/>
      <c r="L128" s="65"/>
      <c r="M128" s="65"/>
      <c r="N128" s="65"/>
      <c r="O128" s="65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254"/>
      <c r="AQ128" s="242"/>
    </row>
    <row r="129" spans="1:43" x14ac:dyDescent="0.3">
      <c r="A129" s="251"/>
      <c r="B129" s="47"/>
      <c r="C129" s="49"/>
      <c r="D129" s="56"/>
      <c r="E129" s="61"/>
      <c r="F129" s="252"/>
      <c r="G129" s="65"/>
      <c r="H129" s="65"/>
      <c r="I129" s="65"/>
      <c r="J129" s="65"/>
      <c r="K129" s="65"/>
      <c r="L129" s="65"/>
      <c r="M129" s="65"/>
      <c r="N129" s="65"/>
      <c r="O129" s="65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254"/>
      <c r="AQ129" s="242"/>
    </row>
    <row r="130" spans="1:43" x14ac:dyDescent="0.3">
      <c r="A130" s="251"/>
      <c r="B130" s="47"/>
      <c r="C130" s="49"/>
      <c r="D130" s="56"/>
      <c r="E130" s="61"/>
      <c r="F130" s="252"/>
      <c r="G130" s="65"/>
      <c r="H130" s="65"/>
      <c r="I130" s="65"/>
      <c r="J130" s="65"/>
      <c r="K130" s="65"/>
      <c r="L130" s="65"/>
      <c r="M130" s="65"/>
      <c r="N130" s="65"/>
      <c r="O130" s="65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254"/>
      <c r="AQ130" s="242"/>
    </row>
    <row r="131" spans="1:43" x14ac:dyDescent="0.3">
      <c r="A131" s="251"/>
      <c r="B131" s="47"/>
      <c r="C131" s="49"/>
      <c r="D131" s="56"/>
      <c r="E131" s="61"/>
      <c r="F131" s="252"/>
      <c r="G131" s="65"/>
      <c r="H131" s="65"/>
      <c r="I131" s="65"/>
      <c r="J131" s="65"/>
      <c r="K131" s="65"/>
      <c r="L131" s="65"/>
      <c r="M131" s="65"/>
      <c r="N131" s="65"/>
      <c r="O131" s="65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254"/>
      <c r="AQ131" s="254"/>
    </row>
    <row r="132" spans="1:43" x14ac:dyDescent="0.3">
      <c r="A132" s="251"/>
      <c r="B132" s="47"/>
      <c r="C132" s="49"/>
      <c r="D132" s="56"/>
      <c r="E132" s="61"/>
      <c r="F132" s="252"/>
      <c r="G132" s="65"/>
      <c r="H132" s="65"/>
      <c r="I132" s="65"/>
      <c r="J132" s="65"/>
      <c r="K132" s="65"/>
      <c r="L132" s="65"/>
      <c r="M132" s="65"/>
      <c r="N132" s="65"/>
      <c r="O132" s="65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254"/>
      <c r="AQ132" s="254"/>
    </row>
    <row r="133" spans="1:43" x14ac:dyDescent="0.3">
      <c r="A133" s="251"/>
      <c r="B133" s="47"/>
      <c r="C133" s="49"/>
      <c r="D133" s="56"/>
      <c r="E133" s="61"/>
      <c r="F133" s="252"/>
      <c r="G133" s="65"/>
      <c r="H133" s="65"/>
      <c r="I133" s="65"/>
      <c r="J133" s="65"/>
      <c r="K133" s="65"/>
      <c r="L133" s="65"/>
      <c r="M133" s="65"/>
      <c r="N133" s="65"/>
      <c r="O133" s="65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254"/>
      <c r="AQ133" s="254"/>
    </row>
    <row r="134" spans="1:43" x14ac:dyDescent="0.3">
      <c r="A134" s="251"/>
      <c r="B134" s="47"/>
      <c r="C134" s="49"/>
      <c r="D134" s="56"/>
      <c r="E134" s="61"/>
      <c r="F134" s="252"/>
      <c r="G134" s="65"/>
      <c r="H134" s="65"/>
      <c r="I134" s="65"/>
      <c r="J134" s="65"/>
      <c r="K134" s="65"/>
      <c r="L134" s="65"/>
      <c r="M134" s="65"/>
      <c r="N134" s="65"/>
      <c r="O134" s="65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254"/>
      <c r="AQ134" s="254"/>
    </row>
    <row r="135" spans="1:43" x14ac:dyDescent="0.3">
      <c r="A135" s="251"/>
      <c r="B135" s="47"/>
      <c r="C135" s="49"/>
      <c r="D135" s="56"/>
      <c r="E135" s="61"/>
      <c r="F135" s="252"/>
      <c r="G135" s="65"/>
      <c r="H135" s="65"/>
      <c r="I135" s="65"/>
      <c r="J135" s="65"/>
      <c r="K135" s="65"/>
      <c r="L135" s="65"/>
      <c r="M135" s="65"/>
      <c r="N135" s="65"/>
      <c r="O135" s="65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204"/>
      <c r="AQ135" s="205"/>
    </row>
    <row r="136" spans="1:43" x14ac:dyDescent="0.3">
      <c r="A136" s="251"/>
      <c r="B136" s="47"/>
      <c r="C136" s="49"/>
      <c r="D136" s="56"/>
      <c r="E136" s="191"/>
      <c r="F136" s="252"/>
      <c r="G136" s="65"/>
      <c r="H136" s="65"/>
      <c r="I136" s="65"/>
      <c r="J136" s="65"/>
      <c r="K136" s="65"/>
      <c r="L136" s="65"/>
      <c r="M136" s="65"/>
      <c r="N136" s="65"/>
      <c r="O136" s="65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254"/>
      <c r="AQ136" s="242"/>
    </row>
    <row r="137" spans="1:43" x14ac:dyDescent="0.3">
      <c r="A137" s="251"/>
      <c r="B137" s="47"/>
      <c r="C137" s="49"/>
      <c r="D137" s="56"/>
      <c r="E137" s="61"/>
      <c r="F137" s="252"/>
      <c r="G137" s="65"/>
      <c r="H137" s="65"/>
      <c r="I137" s="65"/>
      <c r="J137" s="65"/>
      <c r="K137" s="65"/>
      <c r="L137" s="65"/>
      <c r="M137" s="65"/>
      <c r="N137" s="65"/>
      <c r="O137" s="65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254"/>
      <c r="AQ137" s="242"/>
    </row>
    <row r="138" spans="1:43" x14ac:dyDescent="0.3">
      <c r="A138" s="251"/>
      <c r="B138" s="47"/>
      <c r="C138" s="49"/>
      <c r="D138" s="56"/>
      <c r="E138" s="61"/>
      <c r="F138" s="252"/>
      <c r="G138" s="65"/>
      <c r="H138" s="65"/>
      <c r="I138" s="65"/>
      <c r="J138" s="65"/>
      <c r="K138" s="65"/>
      <c r="L138" s="65"/>
      <c r="M138" s="65"/>
      <c r="N138" s="65"/>
      <c r="O138" s="65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254"/>
      <c r="AQ138" s="242"/>
    </row>
    <row r="139" spans="1:43" x14ac:dyDescent="0.3">
      <c r="A139" s="251"/>
      <c r="B139" s="47"/>
      <c r="C139" s="49"/>
      <c r="D139" s="56"/>
      <c r="E139" s="61"/>
      <c r="F139" s="252"/>
      <c r="G139" s="65"/>
      <c r="H139" s="65"/>
      <c r="I139" s="65"/>
      <c r="J139" s="65"/>
      <c r="K139" s="65"/>
      <c r="L139" s="65"/>
      <c r="M139" s="65"/>
      <c r="N139" s="65"/>
      <c r="O139" s="65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254"/>
      <c r="AQ139" s="242"/>
    </row>
    <row r="140" spans="1:43" x14ac:dyDescent="0.3">
      <c r="A140" s="251"/>
      <c r="B140" s="47"/>
      <c r="C140" s="49"/>
      <c r="D140" s="56"/>
      <c r="E140" s="61"/>
      <c r="F140" s="252"/>
      <c r="G140" s="65"/>
      <c r="H140" s="65"/>
      <c r="I140" s="65"/>
      <c r="J140" s="65"/>
      <c r="K140" s="65"/>
      <c r="L140" s="65"/>
      <c r="M140" s="65"/>
      <c r="N140" s="65"/>
      <c r="O140" s="65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204"/>
      <c r="AQ140" s="205"/>
    </row>
    <row r="141" spans="1:43" x14ac:dyDescent="0.3">
      <c r="A141" s="251"/>
      <c r="B141" s="47"/>
      <c r="C141" s="49"/>
      <c r="D141" s="56"/>
      <c r="E141" s="61"/>
      <c r="F141" s="252"/>
      <c r="G141" s="65"/>
      <c r="H141" s="65"/>
      <c r="I141" s="65"/>
      <c r="J141" s="65"/>
      <c r="K141" s="65"/>
      <c r="L141" s="65"/>
      <c r="M141" s="65"/>
      <c r="N141" s="65"/>
      <c r="O141" s="65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254"/>
      <c r="AQ141" s="242"/>
    </row>
    <row r="142" spans="1:43" x14ac:dyDescent="0.3">
      <c r="A142" s="251"/>
      <c r="B142" s="47"/>
      <c r="C142" s="49"/>
      <c r="D142" s="56"/>
      <c r="E142" s="61"/>
      <c r="F142" s="252"/>
      <c r="G142" s="65"/>
      <c r="H142" s="65"/>
      <c r="I142" s="65"/>
      <c r="J142" s="65"/>
      <c r="K142" s="65"/>
      <c r="L142" s="65"/>
      <c r="M142" s="65"/>
      <c r="N142" s="65"/>
      <c r="O142" s="65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254"/>
      <c r="AQ142" s="242"/>
    </row>
    <row r="143" spans="1:43" x14ac:dyDescent="0.3">
      <c r="A143" s="251"/>
      <c r="B143" s="47"/>
      <c r="C143" s="49"/>
      <c r="D143" s="56"/>
      <c r="E143" s="61"/>
      <c r="F143" s="252"/>
      <c r="G143" s="65"/>
      <c r="H143" s="65"/>
      <c r="I143" s="65"/>
      <c r="J143" s="65"/>
      <c r="K143" s="65"/>
      <c r="L143" s="65"/>
      <c r="M143" s="65"/>
      <c r="N143" s="65"/>
      <c r="O143" s="65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254"/>
      <c r="AQ143" s="242"/>
    </row>
    <row r="144" spans="1:43" x14ac:dyDescent="0.3">
      <c r="A144" s="251"/>
      <c r="B144" s="47"/>
      <c r="C144" s="49"/>
      <c r="D144" s="56"/>
      <c r="E144" s="61"/>
      <c r="F144" s="252"/>
      <c r="G144" s="65"/>
      <c r="H144" s="65"/>
      <c r="I144" s="65"/>
      <c r="J144" s="65"/>
      <c r="K144" s="65"/>
      <c r="L144" s="65"/>
      <c r="M144" s="65"/>
      <c r="N144" s="65"/>
      <c r="O144" s="65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254"/>
      <c r="AQ144" s="242"/>
    </row>
    <row r="145" spans="1:260" x14ac:dyDescent="0.3">
      <c r="A145" s="251"/>
      <c r="B145" s="47"/>
      <c r="C145" s="49"/>
      <c r="D145" s="56"/>
      <c r="E145" s="61"/>
      <c r="F145" s="252"/>
      <c r="G145" s="65"/>
      <c r="H145" s="65"/>
      <c r="I145" s="65"/>
      <c r="J145" s="65"/>
      <c r="K145" s="65"/>
      <c r="L145" s="65"/>
      <c r="M145" s="65"/>
      <c r="N145" s="65"/>
      <c r="O145" s="65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254"/>
      <c r="AQ145" s="242"/>
    </row>
    <row r="146" spans="1:260" x14ac:dyDescent="0.3">
      <c r="A146" s="251"/>
      <c r="B146" s="47"/>
      <c r="C146" s="49"/>
      <c r="D146" s="56"/>
      <c r="E146" s="61"/>
      <c r="F146" s="252"/>
      <c r="G146" s="65"/>
      <c r="H146" s="65"/>
      <c r="I146" s="65"/>
      <c r="J146" s="65"/>
      <c r="K146" s="65"/>
      <c r="L146" s="65"/>
      <c r="M146" s="65"/>
      <c r="N146" s="65"/>
      <c r="O146" s="65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254"/>
      <c r="AQ146" s="242"/>
    </row>
    <row r="147" spans="1:260" x14ac:dyDescent="0.3">
      <c r="A147" s="251"/>
      <c r="B147" s="47"/>
      <c r="C147" s="49"/>
      <c r="D147" s="56"/>
      <c r="E147" s="61"/>
      <c r="F147" s="252"/>
      <c r="G147" s="65"/>
      <c r="H147" s="65"/>
      <c r="I147" s="65"/>
      <c r="J147" s="65"/>
      <c r="K147" s="65"/>
      <c r="L147" s="65"/>
      <c r="M147" s="65"/>
      <c r="N147" s="65"/>
      <c r="O147" s="65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254"/>
      <c r="AQ147" s="242"/>
    </row>
    <row r="148" spans="1:260" x14ac:dyDescent="0.3">
      <c r="A148" s="251"/>
      <c r="B148" s="47"/>
      <c r="C148" s="49"/>
      <c r="D148" s="56"/>
      <c r="E148" s="61"/>
      <c r="F148" s="252"/>
      <c r="G148" s="65"/>
      <c r="H148" s="65"/>
      <c r="I148" s="65"/>
      <c r="J148" s="65"/>
      <c r="K148" s="65"/>
      <c r="L148" s="65"/>
      <c r="M148" s="65"/>
      <c r="N148" s="65"/>
      <c r="O148" s="65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254"/>
      <c r="AQ148" s="242"/>
    </row>
    <row r="149" spans="1:260" x14ac:dyDescent="0.3">
      <c r="A149" s="251"/>
      <c r="B149" s="47"/>
      <c r="C149" s="49"/>
      <c r="D149" s="56"/>
      <c r="E149" s="61"/>
      <c r="F149" s="252"/>
      <c r="G149" s="65"/>
      <c r="H149" s="65"/>
      <c r="I149" s="65"/>
      <c r="J149" s="65"/>
      <c r="K149" s="65"/>
      <c r="L149" s="65"/>
      <c r="M149" s="65"/>
      <c r="N149" s="65"/>
      <c r="O149" s="65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254"/>
      <c r="AQ149" s="242"/>
    </row>
    <row r="150" spans="1:260" x14ac:dyDescent="0.3">
      <c r="A150" s="251"/>
      <c r="B150" s="47"/>
      <c r="C150" s="49"/>
      <c r="D150" s="56"/>
      <c r="E150" s="61"/>
      <c r="F150" s="252"/>
      <c r="G150" s="65"/>
      <c r="H150" s="65"/>
      <c r="I150" s="65"/>
      <c r="J150" s="65"/>
      <c r="K150" s="65"/>
      <c r="L150" s="65"/>
      <c r="M150" s="65"/>
      <c r="N150" s="65"/>
      <c r="O150" s="65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254"/>
      <c r="AQ150" s="242"/>
    </row>
    <row r="151" spans="1:260" x14ac:dyDescent="0.3">
      <c r="A151" s="251"/>
      <c r="B151" s="47"/>
      <c r="C151" s="49"/>
      <c r="D151" s="56"/>
      <c r="E151" s="61"/>
      <c r="F151" s="252"/>
      <c r="G151" s="65"/>
      <c r="H151" s="65"/>
      <c r="I151" s="65"/>
      <c r="J151" s="65"/>
      <c r="K151" s="65"/>
      <c r="L151" s="65"/>
      <c r="M151" s="65"/>
      <c r="N151" s="65"/>
      <c r="O151" s="65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254"/>
      <c r="AQ151" s="254"/>
    </row>
    <row r="152" spans="1:260" x14ac:dyDescent="0.3">
      <c r="A152" s="251"/>
      <c r="B152" s="47"/>
      <c r="C152" s="49"/>
      <c r="D152" s="56"/>
      <c r="E152" s="61"/>
      <c r="F152" s="252"/>
      <c r="G152" s="65"/>
      <c r="H152" s="65"/>
      <c r="I152" s="65"/>
      <c r="J152" s="65"/>
      <c r="K152" s="65"/>
      <c r="L152" s="65"/>
      <c r="M152" s="65"/>
      <c r="N152" s="65"/>
      <c r="O152" s="65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254"/>
      <c r="AQ152" s="254"/>
    </row>
    <row r="153" spans="1:260" s="2" customFormat="1" x14ac:dyDescent="0.3">
      <c r="A153" s="39"/>
      <c r="B153" s="53" t="s">
        <v>31</v>
      </c>
      <c r="D153" s="262"/>
      <c r="E153" s="187" t="e">
        <f>SUM(E16:E73)-#REF!-#REF!</f>
        <v>#REF!</v>
      </c>
      <c r="F153" s="187">
        <v>0</v>
      </c>
      <c r="G153" s="67">
        <f t="shared" ref="G153:AO153" si="0">SUM(G9:G152)</f>
        <v>16090</v>
      </c>
      <c r="H153" s="67">
        <f t="shared" si="0"/>
        <v>138.61999999999998</v>
      </c>
      <c r="I153" s="67">
        <f t="shared" si="0"/>
        <v>0</v>
      </c>
      <c r="J153" s="67">
        <f t="shared" si="0"/>
        <v>520.19000000000005</v>
      </c>
      <c r="K153" s="67">
        <f t="shared" si="0"/>
        <v>9187</v>
      </c>
      <c r="L153" s="67">
        <f t="shared" si="0"/>
        <v>0</v>
      </c>
      <c r="M153" s="67">
        <f t="shared" si="0"/>
        <v>1000</v>
      </c>
      <c r="N153" s="67">
        <f t="shared" si="0"/>
        <v>0</v>
      </c>
      <c r="O153" s="67">
        <f t="shared" si="0"/>
        <v>0</v>
      </c>
      <c r="P153" s="67">
        <f t="shared" si="0"/>
        <v>2147.5600000000004</v>
      </c>
      <c r="Q153" s="67">
        <f t="shared" si="0"/>
        <v>536.28000000000009</v>
      </c>
      <c r="R153" s="67">
        <f t="shared" si="0"/>
        <v>0</v>
      </c>
      <c r="S153" s="67">
        <f t="shared" si="0"/>
        <v>376.65999999999997</v>
      </c>
      <c r="T153" s="67">
        <f t="shared" si="0"/>
        <v>0</v>
      </c>
      <c r="U153" s="67">
        <f t="shared" si="0"/>
        <v>0</v>
      </c>
      <c r="V153" s="67">
        <f t="shared" si="0"/>
        <v>650.6</v>
      </c>
      <c r="W153" s="67">
        <f t="shared" si="0"/>
        <v>624</v>
      </c>
      <c r="X153" s="67">
        <f t="shared" si="0"/>
        <v>35</v>
      </c>
      <c r="Y153" s="67">
        <f t="shared" si="0"/>
        <v>82</v>
      </c>
      <c r="Z153" s="67">
        <f t="shared" si="0"/>
        <v>0</v>
      </c>
      <c r="AA153" s="67">
        <f t="shared" si="0"/>
        <v>0</v>
      </c>
      <c r="AB153" s="67">
        <f t="shared" si="0"/>
        <v>3569.0000000000005</v>
      </c>
      <c r="AC153" s="67">
        <f t="shared" si="0"/>
        <v>1662.0700000000002</v>
      </c>
      <c r="AD153" s="67">
        <f t="shared" si="0"/>
        <v>3158.85</v>
      </c>
      <c r="AE153" s="67">
        <f t="shared" si="0"/>
        <v>0</v>
      </c>
      <c r="AF153" s="67">
        <f t="shared" si="0"/>
        <v>284</v>
      </c>
      <c r="AG153" s="67">
        <f t="shared" si="0"/>
        <v>800</v>
      </c>
      <c r="AH153" s="67">
        <f t="shared" si="0"/>
        <v>143.97999999999999</v>
      </c>
      <c r="AI153" s="67">
        <f t="shared" si="0"/>
        <v>0</v>
      </c>
      <c r="AJ153" s="67">
        <f t="shared" si="0"/>
        <v>0</v>
      </c>
      <c r="AK153" s="67">
        <f t="shared" si="0"/>
        <v>9641.1999999999989</v>
      </c>
      <c r="AL153" s="67">
        <f t="shared" si="0"/>
        <v>0</v>
      </c>
      <c r="AM153" s="67">
        <f t="shared" si="0"/>
        <v>0</v>
      </c>
      <c r="AN153" s="67">
        <f t="shared" si="0"/>
        <v>4252.8</v>
      </c>
      <c r="AO153" s="67">
        <f t="shared" si="0"/>
        <v>702.05</v>
      </c>
      <c r="AP153" s="67">
        <f t="shared" ref="AP153:AQ153" si="1">SUM(AP9:AP152)</f>
        <v>26935.809999999998</v>
      </c>
      <c r="AQ153" s="67">
        <f t="shared" si="1"/>
        <v>28666.049999999996</v>
      </c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</row>
    <row r="154" spans="1:260" ht="13.5" thickBot="1" x14ac:dyDescent="0.35">
      <c r="A154" s="38"/>
      <c r="B154" s="52" t="s">
        <v>30</v>
      </c>
      <c r="C154" s="9"/>
      <c r="D154" s="263"/>
      <c r="E154" s="63" t="e">
        <f>#REF!+#REF!+#REF!+#REF!+#REF!</f>
        <v>#REF!</v>
      </c>
      <c r="F154" s="185" t="e">
        <f>#REF!+#REF!+#REF!+#REF!+#REF!+#REF!+#REF!</f>
        <v>#REF!</v>
      </c>
      <c r="G154" s="68"/>
      <c r="H154" s="69"/>
      <c r="I154" s="69"/>
      <c r="J154" s="69"/>
      <c r="K154" s="69"/>
      <c r="L154" s="69"/>
      <c r="M154" s="69"/>
      <c r="N154" s="69"/>
      <c r="O154" s="69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4"/>
      <c r="AI154" s="74"/>
      <c r="AJ154" s="74"/>
      <c r="AK154" s="74"/>
      <c r="AL154" s="74"/>
      <c r="AM154" s="74"/>
      <c r="AN154" s="74"/>
      <c r="AO154" s="11"/>
      <c r="AP154" s="40"/>
      <c r="AQ154" s="40"/>
    </row>
    <row r="155" spans="1:260" x14ac:dyDescent="0.3">
      <c r="A155" s="35"/>
      <c r="B155" s="3"/>
      <c r="C155" s="3"/>
      <c r="D155" s="44"/>
      <c r="E155" s="10"/>
      <c r="F155" s="10"/>
      <c r="G155" s="5"/>
      <c r="H155" s="5"/>
      <c r="I155" s="5"/>
      <c r="J155" s="5"/>
      <c r="K155" s="5"/>
      <c r="L155" s="5"/>
      <c r="M155" s="5"/>
      <c r="N155" s="5"/>
      <c r="O155" s="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6"/>
      <c r="AF155" s="26"/>
      <c r="AG155" s="25"/>
      <c r="AH155" s="27"/>
      <c r="AI155" s="27"/>
      <c r="AJ155" s="27"/>
      <c r="AK155" s="27"/>
      <c r="AL155" s="27"/>
      <c r="AM155" s="27"/>
      <c r="AN155" s="27"/>
      <c r="AO155" s="13"/>
      <c r="AP155" s="40"/>
      <c r="AQ155" s="40"/>
    </row>
    <row r="156" spans="1:260" s="1" customFormat="1" ht="26" x14ac:dyDescent="0.3">
      <c r="A156" s="39"/>
      <c r="B156" s="14"/>
      <c r="C156" s="14"/>
      <c r="D156" s="45"/>
      <c r="E156" s="4"/>
      <c r="F156" s="4"/>
      <c r="G156" s="51"/>
      <c r="H156" s="51">
        <f>SUM(G153:N153)</f>
        <v>26935.81</v>
      </c>
      <c r="I156" s="4"/>
      <c r="J156" s="48"/>
      <c r="K156" s="4"/>
      <c r="L156" s="4"/>
      <c r="M156" s="4"/>
      <c r="N156" s="4"/>
      <c r="O156" s="4"/>
      <c r="P156" s="29"/>
      <c r="Q156" s="29"/>
      <c r="R156" s="15">
        <f>SUM(R153:AL153)</f>
        <v>21027.360000000001</v>
      </c>
      <c r="S156" s="15"/>
      <c r="T156" s="29"/>
      <c r="U156" s="29"/>
      <c r="V156" s="29"/>
      <c r="W156" s="29"/>
      <c r="X156" s="29"/>
      <c r="Y156" s="15"/>
      <c r="Z156" s="15"/>
      <c r="AA156" s="42" t="s">
        <v>14</v>
      </c>
      <c r="AB156" s="15">
        <f>SUM(P153:AO153)</f>
        <v>28666.049999999996</v>
      </c>
      <c r="AC156" s="29"/>
      <c r="AE156" s="30"/>
      <c r="AF156" s="30"/>
      <c r="AG156" s="29"/>
      <c r="AH156" s="41"/>
      <c r="AI156" s="41"/>
      <c r="AJ156" s="41"/>
      <c r="AK156" s="41"/>
      <c r="AL156" s="41"/>
      <c r="AM156" s="41"/>
      <c r="AN156" s="41"/>
      <c r="AO156" s="13"/>
      <c r="AP156" s="40"/>
      <c r="AQ156" s="40"/>
    </row>
    <row r="157" spans="1:260" x14ac:dyDescent="0.3">
      <c r="A157" s="35"/>
      <c r="B157" s="3"/>
      <c r="C157" s="3"/>
      <c r="D157" s="4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6"/>
      <c r="AF157" s="26"/>
      <c r="AG157" s="25"/>
      <c r="AH157" s="27"/>
      <c r="AI157" s="27"/>
      <c r="AJ157" s="27"/>
      <c r="AK157" s="27"/>
      <c r="AL157" s="27"/>
      <c r="AM157" s="27"/>
      <c r="AN157" s="27"/>
      <c r="AO157" s="13"/>
      <c r="AP157" s="40"/>
      <c r="AQ157" s="40"/>
    </row>
    <row r="929982" customFormat="1" ht="12.5" x14ac:dyDescent="0.25"/>
    <row r="929983" customFormat="1" ht="12.5" x14ac:dyDescent="0.25"/>
    <row r="929984" customFormat="1" ht="12.5" x14ac:dyDescent="0.25"/>
    <row r="929985" customFormat="1" ht="12.5" x14ac:dyDescent="0.25"/>
    <row r="929986" customFormat="1" ht="12.5" x14ac:dyDescent="0.25"/>
    <row r="929987" customFormat="1" ht="12.5" x14ac:dyDescent="0.25"/>
    <row r="929988" customFormat="1" ht="12.5" x14ac:dyDescent="0.25"/>
    <row r="929989" customFormat="1" ht="12.5" x14ac:dyDescent="0.25"/>
    <row r="929990" customFormat="1" ht="12.5" x14ac:dyDescent="0.25"/>
    <row r="929991" customFormat="1" ht="12.5" x14ac:dyDescent="0.25"/>
    <row r="929992" customFormat="1" ht="12.5" x14ac:dyDescent="0.25"/>
    <row r="929993" customFormat="1" ht="12.5" x14ac:dyDescent="0.25"/>
    <row r="929994" customFormat="1" ht="12.5" x14ac:dyDescent="0.25"/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</sheetData>
  <autoFilter ref="A2:AO140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topLeftCell="D7" zoomScaleNormal="100" workbookViewId="0">
      <selection activeCell="L19" sqref="L19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86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27730.83</v>
      </c>
      <c r="D9" s="137">
        <v>35361.379999999997</v>
      </c>
      <c r="E9" s="137">
        <v>33618.410000000003</v>
      </c>
      <c r="F9" s="137">
        <v>34274.050000000003</v>
      </c>
      <c r="G9" s="138">
        <v>32076.080000000002</v>
      </c>
      <c r="H9" s="138">
        <v>30242.62</v>
      </c>
      <c r="I9" s="138">
        <v>37173.07</v>
      </c>
      <c r="J9" s="138">
        <v>30327.59</v>
      </c>
      <c r="K9" s="138">
        <v>29712.59</v>
      </c>
      <c r="L9" s="138">
        <v>26000.58</v>
      </c>
      <c r="M9" s="138"/>
      <c r="N9" s="138"/>
      <c r="O9" s="138"/>
    </row>
    <row r="10" spans="1:19" s="135" customFormat="1" ht="15.75" customHeight="1" thickBot="1" x14ac:dyDescent="0.3">
      <c r="B10" s="201" t="s">
        <v>85</v>
      </c>
      <c r="C10" s="140">
        <v>0</v>
      </c>
      <c r="D10" s="139">
        <v>138.41999999999999</v>
      </c>
      <c r="E10" s="139">
        <v>0</v>
      </c>
      <c r="F10" s="139">
        <v>0</v>
      </c>
      <c r="G10" s="139">
        <v>0</v>
      </c>
      <c r="H10" s="139">
        <v>0</v>
      </c>
      <c r="I10" s="139">
        <v>0</v>
      </c>
      <c r="J10" s="140">
        <v>0</v>
      </c>
      <c r="K10" s="140">
        <v>0</v>
      </c>
      <c r="L10" s="138">
        <v>0</v>
      </c>
      <c r="M10" s="140"/>
      <c r="N10" s="140"/>
      <c r="O10" s="140"/>
    </row>
    <row r="11" spans="1:19" s="128" customFormat="1" ht="15.75" customHeight="1" thickBot="1" x14ac:dyDescent="0.3">
      <c r="B11" s="141" t="s">
        <v>0</v>
      </c>
      <c r="C11" s="142">
        <v>27730.83</v>
      </c>
      <c r="D11" s="142">
        <f t="shared" ref="D11:O11" si="0">SUM(D9:D10)</f>
        <v>35499.799999999996</v>
      </c>
      <c r="E11" s="142">
        <f t="shared" si="0"/>
        <v>33618.410000000003</v>
      </c>
      <c r="F11" s="142">
        <f t="shared" si="0"/>
        <v>34274.050000000003</v>
      </c>
      <c r="G11" s="142">
        <f t="shared" si="0"/>
        <v>32076.080000000002</v>
      </c>
      <c r="H11" s="142">
        <f t="shared" si="0"/>
        <v>30242.62</v>
      </c>
      <c r="I11" s="142">
        <f t="shared" si="0"/>
        <v>37173.07</v>
      </c>
      <c r="J11" s="142">
        <f t="shared" si="0"/>
        <v>30327.59</v>
      </c>
      <c r="K11" s="142">
        <f t="shared" si="0"/>
        <v>29712.59</v>
      </c>
      <c r="L11" s="142">
        <f t="shared" si="0"/>
        <v>26000.58</v>
      </c>
      <c r="M11" s="142">
        <f t="shared" si="0"/>
        <v>0</v>
      </c>
      <c r="N11" s="142">
        <f t="shared" si="0"/>
        <v>0</v>
      </c>
      <c r="O11" s="142">
        <f t="shared" si="0"/>
        <v>0</v>
      </c>
      <c r="Q11" s="143"/>
      <c r="S11" s="144"/>
    </row>
    <row r="12" spans="1:19" ht="15.75" customHeight="1" x14ac:dyDescent="0.25">
      <c r="B12" s="145"/>
      <c r="C12" s="146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151">
        <v>10524.36</v>
      </c>
      <c r="D14" s="151">
        <f t="shared" ref="D14:O14" si="1">D11-C11</f>
        <v>7768.9699999999939</v>
      </c>
      <c r="E14" s="151">
        <f t="shared" si="1"/>
        <v>-1881.3899999999921</v>
      </c>
      <c r="F14" s="151">
        <f t="shared" si="1"/>
        <v>655.63999999999942</v>
      </c>
      <c r="G14" s="151">
        <f t="shared" si="1"/>
        <v>-2197.9700000000012</v>
      </c>
      <c r="H14" s="151">
        <f t="shared" si="1"/>
        <v>-1833.4600000000028</v>
      </c>
      <c r="I14" s="151">
        <f>I11-H11</f>
        <v>6930.4500000000007</v>
      </c>
      <c r="J14" s="151">
        <f>J11-I11</f>
        <v>-6845.48</v>
      </c>
      <c r="K14" s="151">
        <f>K11-J11</f>
        <v>-615</v>
      </c>
      <c r="L14" s="151">
        <f t="shared" si="1"/>
        <v>-3712.0099999999984</v>
      </c>
      <c r="M14" s="151">
        <f t="shared" si="1"/>
        <v>-26000.58</v>
      </c>
      <c r="N14" s="151">
        <f t="shared" si="1"/>
        <v>0</v>
      </c>
      <c r="O14" s="151">
        <f t="shared" si="1"/>
        <v>0</v>
      </c>
    </row>
    <row r="15" spans="1:19" ht="15.75" customHeight="1" x14ac:dyDescent="0.25">
      <c r="B15" s="134"/>
      <c r="C15" s="152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15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157">
        <v>11010.96</v>
      </c>
      <c r="D17" s="157">
        <f>receiptsandpayment!AP19</f>
        <v>10010.42</v>
      </c>
      <c r="E17" s="157">
        <f>receiptsandpayment!AP28</f>
        <v>520.3900000000001</v>
      </c>
      <c r="F17" s="157">
        <f>receiptsandpayment!AP36</f>
        <v>2200</v>
      </c>
      <c r="G17" s="157">
        <f>receiptsandpayment!AP45</f>
        <v>0</v>
      </c>
      <c r="H17" s="157">
        <f>receiptsandpayment!AP54</f>
        <v>0</v>
      </c>
      <c r="I17" s="157">
        <f>receiptsandpayment!AP59</f>
        <v>8240</v>
      </c>
      <c r="J17" s="157">
        <f>receiptsandpayment!AP74</f>
        <v>1000</v>
      </c>
      <c r="K17" s="157">
        <f>receiptsandpayment!AP78</f>
        <v>4965</v>
      </c>
      <c r="L17" s="157">
        <f>receiptsandpayment!AP92</f>
        <v>0</v>
      </c>
      <c r="M17" s="157">
        <f>receiptsandpayment!AP116</f>
        <v>0</v>
      </c>
      <c r="N17" s="157">
        <f>receiptsandpayment!AP135</f>
        <v>0</v>
      </c>
      <c r="O17" s="157">
        <f>receiptsandpayment!AP140</f>
        <v>0</v>
      </c>
      <c r="P17" s="150"/>
    </row>
    <row r="18" spans="2:18" s="135" customFormat="1" ht="15.75" customHeight="1" x14ac:dyDescent="0.25">
      <c r="B18" s="158" t="s">
        <v>7</v>
      </c>
      <c r="C18" s="159">
        <v>486.6</v>
      </c>
      <c r="D18" s="160">
        <f>receiptsandpayment!AQ19</f>
        <v>2241.4500000000003</v>
      </c>
      <c r="E18" s="160">
        <f>receiptsandpayment!AQ28</f>
        <v>2401.7799999999997</v>
      </c>
      <c r="F18" s="160">
        <f>receiptsandpayment!AQ36</f>
        <v>1544.3600000000001</v>
      </c>
      <c r="G18" s="160">
        <f>receiptsandpayment!AQ45</f>
        <v>2197.96</v>
      </c>
      <c r="H18" s="160">
        <f>receiptsandpayment!AQ54</f>
        <v>1833.46</v>
      </c>
      <c r="I18" s="160">
        <f>receiptsandpayment!AQ59</f>
        <v>1309.55</v>
      </c>
      <c r="J18" s="160">
        <f>receiptsandpayment!AQ74</f>
        <v>7845.48</v>
      </c>
      <c r="K18" s="160">
        <f>receiptsandpayment!AQ78</f>
        <v>5580</v>
      </c>
      <c r="L18" s="160">
        <f>receiptsandpayment!AQ92</f>
        <v>3712.0099999999998</v>
      </c>
      <c r="M18" s="160">
        <f>receiptsandpayment!AQ116</f>
        <v>0</v>
      </c>
      <c r="N18" s="159">
        <f>receiptsandpayment!AQ135</f>
        <v>0</v>
      </c>
      <c r="O18" s="159">
        <f>receiptsandpayment!AQ140</f>
        <v>0</v>
      </c>
      <c r="P18" s="150"/>
    </row>
    <row r="19" spans="2:18" s="128" customFormat="1" ht="15.75" customHeight="1" thickBot="1" x14ac:dyDescent="0.3">
      <c r="B19" s="161" t="s">
        <v>4</v>
      </c>
      <c r="C19" s="162">
        <v>10524.359999999999</v>
      </c>
      <c r="D19" s="162">
        <f>D17-D18</f>
        <v>7768.9699999999993</v>
      </c>
      <c r="E19" s="162">
        <f t="shared" ref="E19:O19" si="2">E17-E18</f>
        <v>-1881.3899999999996</v>
      </c>
      <c r="F19" s="162">
        <f t="shared" si="2"/>
        <v>655.63999999999987</v>
      </c>
      <c r="G19" s="162">
        <f t="shared" si="2"/>
        <v>-2197.96</v>
      </c>
      <c r="H19" s="162">
        <f t="shared" si="2"/>
        <v>-1833.46</v>
      </c>
      <c r="I19" s="162">
        <f t="shared" si="2"/>
        <v>6930.45</v>
      </c>
      <c r="J19" s="162">
        <f t="shared" si="2"/>
        <v>-6845.48</v>
      </c>
      <c r="K19" s="162">
        <f t="shared" si="2"/>
        <v>-615</v>
      </c>
      <c r="L19" s="162">
        <f t="shared" si="2"/>
        <v>-3712.0099999999998</v>
      </c>
      <c r="M19" s="162">
        <f t="shared" si="2"/>
        <v>0</v>
      </c>
      <c r="N19" s="162">
        <f t="shared" si="2"/>
        <v>0</v>
      </c>
      <c r="O19" s="162">
        <f t="shared" si="2"/>
        <v>0</v>
      </c>
      <c r="P19" s="144"/>
    </row>
    <row r="20" spans="2:18" ht="15.75" customHeight="1" x14ac:dyDescent="0.25">
      <c r="B20" s="163"/>
      <c r="C20" s="164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167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169">
        <v>0</v>
      </c>
      <c r="D23" s="169">
        <f t="shared" ref="D23:O23" si="3">D14-D19</f>
        <v>0</v>
      </c>
      <c r="E23" s="169">
        <f t="shared" si="3"/>
        <v>7.503331289626658E-12</v>
      </c>
      <c r="F23" s="169">
        <f t="shared" si="3"/>
        <v>0</v>
      </c>
      <c r="G23" s="169">
        <f t="shared" si="3"/>
        <v>-1.0000000001127773E-2</v>
      </c>
      <c r="H23" s="169">
        <f t="shared" si="3"/>
        <v>-2.7284841053187847E-12</v>
      </c>
      <c r="I23" s="169">
        <f t="shared" si="3"/>
        <v>0</v>
      </c>
      <c r="J23" s="169">
        <f t="shared" si="3"/>
        <v>0</v>
      </c>
      <c r="K23" s="169">
        <f t="shared" si="3"/>
        <v>0</v>
      </c>
      <c r="L23" s="169">
        <f t="shared" si="3"/>
        <v>0</v>
      </c>
      <c r="M23" s="169">
        <f t="shared" si="3"/>
        <v>-26000.58</v>
      </c>
      <c r="N23" s="169">
        <f t="shared" si="3"/>
        <v>0</v>
      </c>
      <c r="O23" s="169">
        <f t="shared" si="3"/>
        <v>0</v>
      </c>
    </row>
    <row r="24" spans="2:18" ht="15.75" customHeight="1" x14ac:dyDescent="0.25"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84"/>
      <c r="D28" s="184"/>
      <c r="E28" s="184"/>
      <c r="F28" s="184"/>
      <c r="G28" s="184"/>
      <c r="H28" s="193"/>
      <c r="I28" s="193"/>
      <c r="J28" s="241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8"/>
  <sheetViews>
    <sheetView tabSelected="1" topLeftCell="I1" zoomScaleNormal="100" workbookViewId="0">
      <pane ySplit="6" topLeftCell="A7" activePane="bottomLeft" state="frozen"/>
      <selection pane="bottomLeft" activeCell="S67" sqref="S67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8" t="s">
        <v>92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133</v>
      </c>
      <c r="U5" s="197" t="s">
        <v>94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108</v>
      </c>
      <c r="I6" s="194" t="s">
        <v>98</v>
      </c>
      <c r="J6" s="194" t="s">
        <v>99</v>
      </c>
      <c r="K6" s="194" t="s">
        <v>100</v>
      </c>
      <c r="L6" s="194" t="s">
        <v>101</v>
      </c>
      <c r="M6" s="194" t="s">
        <v>102</v>
      </c>
      <c r="N6" s="194" t="s">
        <v>103</v>
      </c>
      <c r="O6" s="194" t="s">
        <v>104</v>
      </c>
      <c r="P6" s="194" t="s">
        <v>105</v>
      </c>
      <c r="Q6" s="194" t="s">
        <v>106</v>
      </c>
      <c r="R6" s="194" t="s">
        <v>107</v>
      </c>
      <c r="S6" s="194" t="s">
        <v>109</v>
      </c>
      <c r="T6" s="194" t="s">
        <v>142</v>
      </c>
      <c r="U6" s="222" t="s">
        <v>110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42931.16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125">
        <v>555.6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3">
        <f>SUM(T7-T8)</f>
        <v>42375.560000000005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4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6"/>
      <c r="H12" s="216">
        <v>8045</v>
      </c>
      <c r="I12" s="216">
        <v>0</v>
      </c>
      <c r="J12" s="216">
        <v>0</v>
      </c>
      <c r="K12" s="216">
        <v>0</v>
      </c>
      <c r="L12" s="216">
        <v>0</v>
      </c>
      <c r="M12" s="216">
        <v>8045</v>
      </c>
      <c r="N12" s="216">
        <v>0</v>
      </c>
      <c r="O12" s="216">
        <v>0</v>
      </c>
      <c r="P12" s="216">
        <v>0</v>
      </c>
      <c r="Q12" s="216">
        <v>0</v>
      </c>
      <c r="R12" s="216">
        <v>0</v>
      </c>
      <c r="S12" s="216">
        <v>0</v>
      </c>
      <c r="T12" s="225">
        <v>8045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6"/>
      <c r="H13" s="216">
        <v>138.41999999999999</v>
      </c>
      <c r="I13" s="216">
        <v>0.2</v>
      </c>
      <c r="J13" s="216">
        <v>0</v>
      </c>
      <c r="K13" s="216">
        <v>0</v>
      </c>
      <c r="L13" s="216">
        <v>0</v>
      </c>
      <c r="M13" s="216">
        <v>0</v>
      </c>
      <c r="N13" s="216">
        <v>0</v>
      </c>
      <c r="O13" s="216">
        <v>0</v>
      </c>
      <c r="P13" s="216">
        <v>0</v>
      </c>
      <c r="Q13" s="216">
        <v>0</v>
      </c>
      <c r="R13" s="216">
        <v>0</v>
      </c>
      <c r="S13" s="216">
        <v>0</v>
      </c>
      <c r="T13" s="225">
        <v>138.62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5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2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2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2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7"/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217">
        <v>0</v>
      </c>
      <c r="S19" s="217">
        <v>0</v>
      </c>
      <c r="T19" s="224">
        <f>receiptsandpayment!I153</f>
        <v>0</v>
      </c>
      <c r="U19" s="75" t="e">
        <f t="shared" si="0"/>
        <v>#DIV/0!</v>
      </c>
    </row>
    <row r="20" spans="1:22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7"/>
      <c r="H20" s="217">
        <v>0</v>
      </c>
      <c r="I20" s="217">
        <v>520.19000000000005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  <c r="O20" s="217">
        <v>0</v>
      </c>
      <c r="P20" s="217">
        <v>0</v>
      </c>
      <c r="Q20" s="217">
        <v>0</v>
      </c>
      <c r="R20" s="217">
        <v>0</v>
      </c>
      <c r="S20" s="217">
        <v>0</v>
      </c>
      <c r="T20" s="224">
        <f>receiptsandpayment!J153</f>
        <v>520.19000000000005</v>
      </c>
      <c r="U20" s="75" t="e">
        <f t="shared" si="0"/>
        <v>#DIV/0!</v>
      </c>
    </row>
    <row r="21" spans="1:22" x14ac:dyDescent="0.25">
      <c r="A21" s="75"/>
      <c r="B21" s="126" t="s">
        <v>59</v>
      </c>
      <c r="C21" s="88"/>
      <c r="D21" s="88"/>
      <c r="E21" s="88"/>
      <c r="F21" s="88"/>
      <c r="G21" s="88"/>
      <c r="H21" s="88">
        <v>1827</v>
      </c>
      <c r="I21" s="88">
        <v>0</v>
      </c>
      <c r="J21" s="88">
        <v>2200</v>
      </c>
      <c r="K21" s="88">
        <v>0</v>
      </c>
      <c r="L21" s="88">
        <v>0</v>
      </c>
      <c r="M21" s="88">
        <v>0</v>
      </c>
      <c r="N21" s="88">
        <v>0</v>
      </c>
      <c r="O21" s="88">
        <v>4965</v>
      </c>
      <c r="P21" s="88">
        <v>0</v>
      </c>
      <c r="Q21" s="88">
        <v>0</v>
      </c>
      <c r="R21" s="88">
        <v>0</v>
      </c>
      <c r="S21" s="88">
        <v>0</v>
      </c>
      <c r="T21" s="224">
        <v>4027</v>
      </c>
      <c r="U21" s="217">
        <f>receiptsandpayment!K153</f>
        <v>9187</v>
      </c>
    </row>
    <row r="22" spans="1:22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4">
        <f>receiptsandpayment!I153</f>
        <v>0</v>
      </c>
      <c r="U22" s="217" t="s">
        <v>111</v>
      </c>
    </row>
    <row r="23" spans="1:22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1000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224">
        <f>receiptsandpayment!M153</f>
        <v>1000</v>
      </c>
      <c r="U23" s="217" t="s">
        <v>111</v>
      </c>
    </row>
    <row r="24" spans="1:22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7"/>
      <c r="H24" s="217">
        <f>receiptsandpayment!N153</f>
        <v>0</v>
      </c>
      <c r="I24" s="217">
        <f>SUM(receiptsandpayment!N26:N27)</f>
        <v>0</v>
      </c>
      <c r="J24" s="217">
        <f>SUM(receiptsandpayment!N26:N32)</f>
        <v>0</v>
      </c>
      <c r="K24" s="217">
        <v>0</v>
      </c>
      <c r="L24" s="217">
        <v>0</v>
      </c>
      <c r="M24" s="217">
        <v>195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24">
        <f>receiptsandpayment!N153</f>
        <v>0</v>
      </c>
      <c r="U24" s="75" t="e">
        <f t="shared" si="0"/>
        <v>#DIV/0!</v>
      </c>
    </row>
    <row r="25" spans="1:22" x14ac:dyDescent="0.25">
      <c r="A25" s="75"/>
      <c r="B25" s="126" t="s">
        <v>75</v>
      </c>
      <c r="C25" s="88"/>
      <c r="D25" s="88"/>
      <c r="E25" s="88"/>
      <c r="F25" s="88"/>
      <c r="G25" s="217"/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  <c r="N25" s="217">
        <v>0</v>
      </c>
      <c r="O25" s="217">
        <v>0</v>
      </c>
      <c r="P25" s="217">
        <v>0</v>
      </c>
      <c r="Q25" s="217">
        <v>0</v>
      </c>
      <c r="R25" s="217">
        <v>0</v>
      </c>
      <c r="S25" s="217">
        <v>0</v>
      </c>
      <c r="T25" s="224">
        <f>receiptsandpayment!O153</f>
        <v>0</v>
      </c>
      <c r="U25" s="75"/>
    </row>
    <row r="26" spans="1:22" s="95" customFormat="1" ht="14" x14ac:dyDescent="0.3">
      <c r="A26" s="92"/>
      <c r="B26" s="93" t="s">
        <v>2</v>
      </c>
      <c r="C26" s="94"/>
      <c r="D26" s="94"/>
      <c r="E26" s="94"/>
      <c r="F26" s="94"/>
      <c r="G26" s="94">
        <f t="shared" ref="G26" si="1">SUM(G12:G24)</f>
        <v>0</v>
      </c>
      <c r="H26" s="94">
        <f t="shared" ref="H26:S26" si="2">SUM(H12:H25)</f>
        <v>10010.42</v>
      </c>
      <c r="I26" s="94">
        <f t="shared" si="2"/>
        <v>520.3900000000001</v>
      </c>
      <c r="J26" s="94">
        <f t="shared" si="2"/>
        <v>2200</v>
      </c>
      <c r="K26" s="94">
        <f t="shared" si="2"/>
        <v>0</v>
      </c>
      <c r="L26" s="94">
        <f t="shared" si="2"/>
        <v>0</v>
      </c>
      <c r="M26" s="94">
        <f t="shared" si="2"/>
        <v>8240</v>
      </c>
      <c r="N26" s="94">
        <f t="shared" si="2"/>
        <v>1000</v>
      </c>
      <c r="O26" s="94">
        <f t="shared" si="2"/>
        <v>4965</v>
      </c>
      <c r="P26" s="94">
        <f t="shared" si="2"/>
        <v>0</v>
      </c>
      <c r="Q26" s="94">
        <f t="shared" si="2"/>
        <v>0</v>
      </c>
      <c r="R26" s="94">
        <f t="shared" si="2"/>
        <v>0</v>
      </c>
      <c r="S26" s="94">
        <f t="shared" si="2"/>
        <v>0</v>
      </c>
      <c r="T26" s="226">
        <f>SUM(H26:S26)</f>
        <v>26935.809999999998</v>
      </c>
      <c r="U26" s="75" t="e">
        <f t="shared" si="0"/>
        <v>#DIV/0!</v>
      </c>
    </row>
    <row r="27" spans="1:22" ht="13" x14ac:dyDescent="0.3">
      <c r="A27" s="75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227"/>
      <c r="U27" s="75"/>
    </row>
    <row r="28" spans="1:22" ht="13.5" thickBot="1" x14ac:dyDescent="0.35">
      <c r="A28" s="75"/>
      <c r="B28" s="98" t="s">
        <v>48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228"/>
      <c r="U28" s="75"/>
    </row>
    <row r="29" spans="1:22" ht="14.5" thickBot="1" x14ac:dyDescent="0.35">
      <c r="A29" s="100"/>
      <c r="B29" s="101" t="str">
        <f>receiptsandpayment!P8</f>
        <v>Salaries</v>
      </c>
      <c r="C29" s="88"/>
      <c r="D29" s="88"/>
      <c r="E29" s="88"/>
      <c r="F29" s="88"/>
      <c r="G29" s="218"/>
      <c r="H29" s="220">
        <v>227.36</v>
      </c>
      <c r="I29" s="220">
        <v>227.4</v>
      </c>
      <c r="J29" s="220">
        <v>227.4</v>
      </c>
      <c r="K29" s="220">
        <v>227.4</v>
      </c>
      <c r="L29" s="220">
        <v>227.4</v>
      </c>
      <c r="M29" s="220">
        <v>0</v>
      </c>
      <c r="N29" s="220">
        <v>454.8</v>
      </c>
      <c r="O29" s="220">
        <v>0</v>
      </c>
      <c r="P29" s="220">
        <v>555.79999999999995</v>
      </c>
      <c r="Q29" s="220">
        <v>0</v>
      </c>
      <c r="R29" s="220">
        <v>0</v>
      </c>
      <c r="S29" s="220">
        <v>0</v>
      </c>
      <c r="T29" s="224">
        <f>receiptsandpayment!P153</f>
        <v>2147.5600000000004</v>
      </c>
      <c r="U29" s="75" t="e">
        <f t="shared" si="0"/>
        <v>#DIV/0!</v>
      </c>
      <c r="V29" s="113"/>
    </row>
    <row r="30" spans="1:22" ht="14.5" thickBot="1" x14ac:dyDescent="0.35">
      <c r="A30" s="100"/>
      <c r="B30" s="196" t="s">
        <v>97</v>
      </c>
      <c r="C30" s="99"/>
      <c r="D30" s="99"/>
      <c r="E30" s="99"/>
      <c r="F30" s="99"/>
      <c r="G30" s="218"/>
      <c r="H30" s="220">
        <v>56.84</v>
      </c>
      <c r="I30" s="220">
        <v>0</v>
      </c>
      <c r="J30" s="220">
        <v>113.64</v>
      </c>
      <c r="K30" s="220">
        <v>56.8</v>
      </c>
      <c r="L30" s="220">
        <v>56.8</v>
      </c>
      <c r="M30" s="220">
        <v>0</v>
      </c>
      <c r="N30" s="220">
        <v>113.6</v>
      </c>
      <c r="O30" s="220">
        <v>0</v>
      </c>
      <c r="P30" s="220">
        <v>138.6</v>
      </c>
      <c r="Q30" s="220">
        <v>0</v>
      </c>
      <c r="R30" s="220">
        <v>0</v>
      </c>
      <c r="S30" s="220">
        <v>0</v>
      </c>
      <c r="T30" s="228">
        <f>receiptsandpayment!Q153</f>
        <v>536.28000000000009</v>
      </c>
      <c r="U30" s="75" t="e">
        <f t="shared" si="0"/>
        <v>#DIV/0!</v>
      </c>
      <c r="V30" s="113">
        <f>SUM(T31:T54)</f>
        <v>25982.21</v>
      </c>
    </row>
    <row r="31" spans="1:22" ht="14.5" thickBot="1" x14ac:dyDescent="0.35">
      <c r="A31" s="100"/>
      <c r="B31" s="189" t="str">
        <f>receiptsandpayment!R8</f>
        <v>Clerks expenses</v>
      </c>
      <c r="C31" s="103"/>
      <c r="D31" s="103"/>
      <c r="E31" s="103"/>
      <c r="F31" s="103"/>
      <c r="G31" s="218"/>
      <c r="H31" s="220">
        <v>0</v>
      </c>
      <c r="I31" s="220">
        <v>0</v>
      </c>
      <c r="J31" s="220">
        <v>0</v>
      </c>
      <c r="K31" s="220">
        <v>0</v>
      </c>
      <c r="L31" s="220">
        <v>0</v>
      </c>
      <c r="M31" s="220">
        <v>0</v>
      </c>
      <c r="N31" s="220">
        <v>0</v>
      </c>
      <c r="O31" s="220">
        <v>0</v>
      </c>
      <c r="P31" s="220">
        <v>0</v>
      </c>
      <c r="Q31" s="220">
        <v>0</v>
      </c>
      <c r="R31" s="220">
        <v>0</v>
      </c>
      <c r="S31" s="220">
        <v>0</v>
      </c>
      <c r="T31" s="229">
        <f>receiptsandpayment!R153</f>
        <v>0</v>
      </c>
      <c r="U31" s="75" t="e">
        <f t="shared" si="0"/>
        <v>#DIV/0!</v>
      </c>
      <c r="V31" s="113"/>
    </row>
    <row r="32" spans="1:22" ht="14.5" thickBot="1" x14ac:dyDescent="0.35">
      <c r="A32" s="100"/>
      <c r="B32" s="102" t="str">
        <f>receiptsandpayment!S8</f>
        <v>Cllrs Expenses</v>
      </c>
      <c r="C32" s="104"/>
      <c r="D32" s="104"/>
      <c r="E32" s="104"/>
      <c r="F32" s="104"/>
      <c r="G32" s="218"/>
      <c r="H32" s="220">
        <v>0</v>
      </c>
      <c r="I32" s="220">
        <v>7.98</v>
      </c>
      <c r="J32" s="220">
        <v>73.92</v>
      </c>
      <c r="K32" s="220">
        <v>0</v>
      </c>
      <c r="L32" s="220">
        <v>0</v>
      </c>
      <c r="M32" s="220">
        <v>180.95</v>
      </c>
      <c r="N32" s="220">
        <v>42</v>
      </c>
      <c r="O32" s="220">
        <v>0</v>
      </c>
      <c r="P32" s="220">
        <v>71.81</v>
      </c>
      <c r="Q32" s="220">
        <v>0</v>
      </c>
      <c r="R32" s="220">
        <v>0</v>
      </c>
      <c r="S32" s="220">
        <v>0</v>
      </c>
      <c r="T32" s="230">
        <f>receiptsandpayment!S153</f>
        <v>376.65999999999997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Training</v>
      </c>
      <c r="C33" s="104"/>
      <c r="D33" s="104"/>
      <c r="E33" s="104"/>
      <c r="F33" s="104"/>
      <c r="G33" s="218"/>
      <c r="H33" s="220">
        <v>0</v>
      </c>
      <c r="I33" s="220">
        <v>0</v>
      </c>
      <c r="J33" s="220">
        <v>0</v>
      </c>
      <c r="K33" s="220">
        <v>0</v>
      </c>
      <c r="L33" s="220">
        <v>0</v>
      </c>
      <c r="M33" s="220">
        <v>0</v>
      </c>
      <c r="N33" s="220">
        <v>0</v>
      </c>
      <c r="O33" s="220">
        <v>0</v>
      </c>
      <c r="P33" s="220">
        <v>0</v>
      </c>
      <c r="Q33" s="220">
        <v>0</v>
      </c>
      <c r="R33" s="220">
        <v>0</v>
      </c>
      <c r="S33" s="220">
        <v>0</v>
      </c>
      <c r="T33" s="230">
        <f>receiptsandpayment!T153</f>
        <v>0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Office / stationery</v>
      </c>
      <c r="C34" s="104"/>
      <c r="D34" s="104"/>
      <c r="E34" s="104"/>
      <c r="F34" s="104"/>
      <c r="G34" s="218"/>
      <c r="H34" s="220">
        <v>0</v>
      </c>
      <c r="I34" s="220">
        <v>0</v>
      </c>
      <c r="J34" s="220">
        <v>0</v>
      </c>
      <c r="K34" s="220">
        <v>0</v>
      </c>
      <c r="L34" s="220">
        <v>0</v>
      </c>
      <c r="M34" s="220">
        <v>0</v>
      </c>
      <c r="N34" s="220">
        <v>0</v>
      </c>
      <c r="O34" s="220">
        <v>0</v>
      </c>
      <c r="P34" s="220">
        <v>0</v>
      </c>
      <c r="Q34" s="220">
        <v>0</v>
      </c>
      <c r="R34" s="220">
        <v>0</v>
      </c>
      <c r="S34" s="220">
        <v>0</v>
      </c>
      <c r="T34" s="230">
        <f>receiptsandpayment!U153</f>
        <v>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Insurance</v>
      </c>
      <c r="C35" s="104"/>
      <c r="D35" s="104"/>
      <c r="E35" s="104"/>
      <c r="F35" s="104"/>
      <c r="G35" s="218"/>
      <c r="H35" s="220">
        <v>0</v>
      </c>
      <c r="I35" s="220">
        <v>0</v>
      </c>
      <c r="J35" s="220">
        <v>650.6</v>
      </c>
      <c r="K35" s="220">
        <v>0</v>
      </c>
      <c r="L35" s="220">
        <v>0</v>
      </c>
      <c r="M35" s="220">
        <v>0</v>
      </c>
      <c r="N35" s="220">
        <v>0</v>
      </c>
      <c r="O35" s="220">
        <v>0</v>
      </c>
      <c r="P35" s="220">
        <v>0</v>
      </c>
      <c r="Q35" s="220">
        <v>0</v>
      </c>
      <c r="R35" s="220">
        <v>0</v>
      </c>
      <c r="S35" s="220">
        <v>0</v>
      </c>
      <c r="T35" s="230">
        <f>receiptsandpayment!V153</f>
        <v>650.6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Audit</v>
      </c>
      <c r="C36" s="104"/>
      <c r="D36" s="104"/>
      <c r="E36" s="104"/>
      <c r="F36" s="104"/>
      <c r="G36" s="218"/>
      <c r="H36" s="220">
        <v>0</v>
      </c>
      <c r="I36" s="220">
        <v>120</v>
      </c>
      <c r="J36" s="220">
        <v>0</v>
      </c>
      <c r="K36" s="220">
        <v>0</v>
      </c>
      <c r="L36" s="220">
        <v>0</v>
      </c>
      <c r="M36" s="220">
        <v>0</v>
      </c>
      <c r="N36" s="220">
        <v>504</v>
      </c>
      <c r="O36" s="220">
        <v>0</v>
      </c>
      <c r="P36" s="220">
        <v>0</v>
      </c>
      <c r="Q36" s="220">
        <v>0</v>
      </c>
      <c r="R36" s="220">
        <v>0</v>
      </c>
      <c r="S36" s="220">
        <v>0</v>
      </c>
      <c r="T36" s="230">
        <f>receiptsandpayment!W153</f>
        <v>624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Legal / Data Protection</v>
      </c>
      <c r="C37" s="104"/>
      <c r="D37" s="104"/>
      <c r="E37" s="104"/>
      <c r="F37" s="104"/>
      <c r="G37" s="218"/>
      <c r="H37" s="220">
        <v>0</v>
      </c>
      <c r="I37" s="220">
        <v>0</v>
      </c>
      <c r="J37" s="220">
        <v>0</v>
      </c>
      <c r="K37" s="220">
        <v>0</v>
      </c>
      <c r="L37" s="220">
        <v>0</v>
      </c>
      <c r="M37" s="220">
        <v>0</v>
      </c>
      <c r="N37" s="220">
        <v>0</v>
      </c>
      <c r="O37" s="220">
        <v>0</v>
      </c>
      <c r="P37" s="220">
        <v>35</v>
      </c>
      <c r="Q37" s="220">
        <v>0</v>
      </c>
      <c r="R37" s="220">
        <v>0</v>
      </c>
      <c r="S37" s="220">
        <v>0</v>
      </c>
      <c r="T37" s="230">
        <f>receiptsandpayment!X153</f>
        <v>35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RoSPA Inspection</v>
      </c>
      <c r="C38" s="104"/>
      <c r="D38" s="104"/>
      <c r="E38" s="104"/>
      <c r="F38" s="104"/>
      <c r="G38" s="218"/>
      <c r="H38" s="220">
        <v>0</v>
      </c>
      <c r="I38" s="220">
        <v>0</v>
      </c>
      <c r="J38" s="220">
        <v>0</v>
      </c>
      <c r="K38" s="220">
        <v>82</v>
      </c>
      <c r="L38" s="220">
        <v>0</v>
      </c>
      <c r="M38" s="220">
        <v>0</v>
      </c>
      <c r="N38" s="220">
        <v>0</v>
      </c>
      <c r="O38" s="220">
        <v>0</v>
      </c>
      <c r="P38" s="220">
        <v>0</v>
      </c>
      <c r="Q38" s="220">
        <v>0</v>
      </c>
      <c r="R38" s="220">
        <v>0</v>
      </c>
      <c r="S38" s="220">
        <v>0</v>
      </c>
      <c r="T38" s="230">
        <f>receiptsandpayment!Y153</f>
        <v>82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Subscrip-tions</v>
      </c>
      <c r="C39" s="104"/>
      <c r="D39" s="104"/>
      <c r="E39" s="104"/>
      <c r="F39" s="104"/>
      <c r="G39" s="218"/>
      <c r="H39" s="220">
        <v>0</v>
      </c>
      <c r="I39" s="220">
        <v>0</v>
      </c>
      <c r="J39" s="220">
        <v>0</v>
      </c>
      <c r="K39" s="220">
        <v>0</v>
      </c>
      <c r="L39" s="220">
        <v>0</v>
      </c>
      <c r="M39" s="220">
        <v>0</v>
      </c>
      <c r="N39" s="220">
        <v>0</v>
      </c>
      <c r="O39" s="220">
        <v>0</v>
      </c>
      <c r="P39" s="220">
        <v>0</v>
      </c>
      <c r="Q39" s="220">
        <v>0</v>
      </c>
      <c r="R39" s="220">
        <v>0</v>
      </c>
      <c r="S39" s="220">
        <v>0</v>
      </c>
      <c r="T39" s="230">
        <f>receiptsandpayment!Z153</f>
        <v>0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Election</v>
      </c>
      <c r="C40" s="104"/>
      <c r="D40" s="104"/>
      <c r="E40" s="104"/>
      <c r="F40" s="104"/>
      <c r="G40" s="218"/>
      <c r="H40" s="220">
        <v>0</v>
      </c>
      <c r="I40" s="220">
        <v>0</v>
      </c>
      <c r="J40" s="220">
        <v>0</v>
      </c>
      <c r="K40" s="220">
        <v>0</v>
      </c>
      <c r="L40" s="220">
        <v>0</v>
      </c>
      <c r="M40" s="220">
        <v>0</v>
      </c>
      <c r="N40" s="220">
        <v>0</v>
      </c>
      <c r="O40" s="220">
        <v>0</v>
      </c>
      <c r="P40" s="220">
        <v>0</v>
      </c>
      <c r="Q40" s="220">
        <v>0</v>
      </c>
      <c r="R40" s="220">
        <v>0</v>
      </c>
      <c r="S40" s="220">
        <v>0</v>
      </c>
      <c r="T40" s="230">
        <f>receiptsandpayment!AA153</f>
        <v>0</v>
      </c>
      <c r="U40" s="217" t="s">
        <v>111</v>
      </c>
      <c r="V40" s="113"/>
    </row>
    <row r="41" spans="1:22" ht="14.5" thickBot="1" x14ac:dyDescent="0.35">
      <c r="A41" s="100"/>
      <c r="B41" s="102" t="str">
        <f>receiptsandpayment!AB8</f>
        <v>Grass Cutting</v>
      </c>
      <c r="C41" s="106"/>
      <c r="D41" s="106"/>
      <c r="E41" s="106"/>
      <c r="F41" s="106"/>
      <c r="G41" s="218"/>
      <c r="H41" s="220">
        <v>365</v>
      </c>
      <c r="I41" s="220">
        <v>399</v>
      </c>
      <c r="J41" s="220">
        <v>399</v>
      </c>
      <c r="K41" s="220">
        <v>759</v>
      </c>
      <c r="L41" s="220">
        <v>239.4</v>
      </c>
      <c r="M41" s="220">
        <v>216</v>
      </c>
      <c r="N41" s="220">
        <v>952.2</v>
      </c>
      <c r="O41" s="220">
        <v>0</v>
      </c>
      <c r="P41" s="220">
        <v>239.4</v>
      </c>
      <c r="Q41" s="220">
        <v>0</v>
      </c>
      <c r="R41" s="220">
        <v>0</v>
      </c>
      <c r="S41" s="220">
        <v>0</v>
      </c>
      <c r="T41" s="231">
        <f>receiptsandpayment!AB153</f>
        <v>3569.0000000000005</v>
      </c>
      <c r="U41" s="75" t="e">
        <f t="shared" si="0"/>
        <v>#DIV/0!</v>
      </c>
      <c r="V41" s="113"/>
    </row>
    <row r="42" spans="1:22" ht="14.5" thickBot="1" x14ac:dyDescent="0.35">
      <c r="A42" s="100"/>
      <c r="B42" s="102" t="str">
        <f>receiptsandpayment!AC8</f>
        <v>Dog bin collection</v>
      </c>
      <c r="C42" s="107"/>
      <c r="D42" s="107"/>
      <c r="E42" s="107"/>
      <c r="F42" s="107"/>
      <c r="G42" s="218"/>
      <c r="H42" s="220">
        <v>0</v>
      </c>
      <c r="I42" s="220">
        <v>0</v>
      </c>
      <c r="J42" s="220">
        <v>0</v>
      </c>
      <c r="K42" s="220">
        <v>306.31</v>
      </c>
      <c r="L42" s="220">
        <v>1046.8800000000001</v>
      </c>
      <c r="M42" s="220">
        <v>0</v>
      </c>
      <c r="N42" s="220">
        <v>308.88</v>
      </c>
      <c r="O42" s="220">
        <v>0</v>
      </c>
      <c r="P42" s="220">
        <v>0</v>
      </c>
      <c r="Q42" s="220">
        <v>0</v>
      </c>
      <c r="R42" s="220">
        <v>0</v>
      </c>
      <c r="S42" s="220">
        <v>0</v>
      </c>
      <c r="T42" s="232">
        <f>receiptsandpayment!AC153</f>
        <v>1662.0700000000002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Trees/ Plants</v>
      </c>
      <c r="C43" s="107"/>
      <c r="D43" s="107"/>
      <c r="E43" s="107"/>
      <c r="F43" s="107"/>
      <c r="G43" s="218"/>
      <c r="H43" s="220">
        <v>759.25</v>
      </c>
      <c r="I43" s="220">
        <v>0</v>
      </c>
      <c r="J43" s="220">
        <v>0</v>
      </c>
      <c r="K43" s="220">
        <v>0</v>
      </c>
      <c r="L43" s="220">
        <v>0</v>
      </c>
      <c r="M43" s="220">
        <v>0</v>
      </c>
      <c r="N43" s="220">
        <v>0</v>
      </c>
      <c r="O43" s="220">
        <v>2199.6</v>
      </c>
      <c r="P43" s="220">
        <v>200</v>
      </c>
      <c r="Q43" s="220">
        <v>0</v>
      </c>
      <c r="R43" s="220">
        <v>0</v>
      </c>
      <c r="S43" s="220">
        <v>0</v>
      </c>
      <c r="T43" s="232">
        <f>receiptsandpayment!AD153</f>
        <v>3158.85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 xml:space="preserve">Play ground </v>
      </c>
      <c r="C44" s="107"/>
      <c r="D44" s="107"/>
      <c r="E44" s="107"/>
      <c r="F44" s="107"/>
      <c r="G44" s="218"/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  <c r="P44" s="220">
        <v>0</v>
      </c>
      <c r="Q44" s="220">
        <v>0</v>
      </c>
      <c r="R44" s="220">
        <v>0</v>
      </c>
      <c r="S44" s="220">
        <v>0</v>
      </c>
      <c r="T44" s="232">
        <f>receiptsandpayment!AE153</f>
        <v>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>Village Hall</v>
      </c>
      <c r="C45" s="107"/>
      <c r="D45" s="107"/>
      <c r="E45" s="107"/>
      <c r="F45" s="107"/>
      <c r="G45" s="218"/>
      <c r="H45" s="220">
        <v>0</v>
      </c>
      <c r="I45" s="220">
        <v>0</v>
      </c>
      <c r="J45" s="220">
        <v>0</v>
      </c>
      <c r="K45" s="220">
        <v>0</v>
      </c>
      <c r="L45" s="220">
        <v>19</v>
      </c>
      <c r="M45" s="220">
        <v>0</v>
      </c>
      <c r="N45" s="220">
        <v>265</v>
      </c>
      <c r="O45" s="220">
        <v>0</v>
      </c>
      <c r="P45" s="220">
        <v>0</v>
      </c>
      <c r="Q45" s="220">
        <v>0</v>
      </c>
      <c r="R45" s="220">
        <v>0</v>
      </c>
      <c r="S45" s="220">
        <v>0</v>
      </c>
      <c r="T45" s="232">
        <f>receiptsandpayment!AF153</f>
        <v>284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Donations/S.137</v>
      </c>
      <c r="C46" s="108"/>
      <c r="D46" s="108"/>
      <c r="E46" s="108"/>
      <c r="F46" s="108"/>
      <c r="G46" s="218"/>
      <c r="H46" s="220">
        <v>760</v>
      </c>
      <c r="I46" s="220">
        <v>0</v>
      </c>
      <c r="J46" s="220">
        <v>0</v>
      </c>
      <c r="K46" s="220">
        <v>0</v>
      </c>
      <c r="L46" s="220">
        <v>0</v>
      </c>
      <c r="M46" s="220">
        <v>0</v>
      </c>
      <c r="N46" s="220">
        <v>0</v>
      </c>
      <c r="O46" s="220">
        <v>0</v>
      </c>
      <c r="P46" s="220">
        <v>40</v>
      </c>
      <c r="Q46" s="220">
        <v>0</v>
      </c>
      <c r="R46" s="220">
        <v>0</v>
      </c>
      <c r="S46" s="220">
        <v>0</v>
      </c>
      <c r="T46" s="233">
        <f>receiptsandpayment!AG153</f>
        <v>800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Website</v>
      </c>
      <c r="C47" s="106"/>
      <c r="D47" s="106"/>
      <c r="E47" s="106"/>
      <c r="F47" s="106"/>
      <c r="G47" s="106"/>
      <c r="H47" s="220">
        <v>0</v>
      </c>
      <c r="I47" s="220">
        <v>0</v>
      </c>
      <c r="J47" s="220">
        <v>0</v>
      </c>
      <c r="K47" s="220">
        <v>0</v>
      </c>
      <c r="L47" s="220">
        <v>143.97999999999999</v>
      </c>
      <c r="M47" s="220">
        <v>0</v>
      </c>
      <c r="N47" s="220">
        <v>0</v>
      </c>
      <c r="O47" s="220">
        <v>0</v>
      </c>
      <c r="P47" s="220">
        <v>0</v>
      </c>
      <c r="Q47" s="220">
        <v>0</v>
      </c>
      <c r="R47" s="220">
        <v>0</v>
      </c>
      <c r="S47" s="220">
        <v>0</v>
      </c>
      <c r="T47" s="231">
        <f>receiptsandpayment!AH153</f>
        <v>143.97999999999999</v>
      </c>
      <c r="U47" s="75" t="e">
        <f t="shared" si="0"/>
        <v>#DIV/0!</v>
      </c>
      <c r="V47" s="113"/>
    </row>
    <row r="48" spans="1:22" ht="14.5" thickBot="1" x14ac:dyDescent="0.35">
      <c r="A48" s="100"/>
      <c r="B48" s="101" t="str">
        <f>receiptsandpayment!AI8</f>
        <v>CAF</v>
      </c>
      <c r="C48" s="103"/>
      <c r="D48" s="103"/>
      <c r="E48" s="103"/>
      <c r="F48" s="103"/>
      <c r="G48" s="103"/>
      <c r="H48" s="220">
        <v>0</v>
      </c>
      <c r="I48" s="220">
        <v>0</v>
      </c>
      <c r="J48" s="220">
        <v>0</v>
      </c>
      <c r="K48" s="220">
        <v>0</v>
      </c>
      <c r="L48" s="220">
        <v>0</v>
      </c>
      <c r="M48" s="220">
        <v>0</v>
      </c>
      <c r="N48" s="220">
        <v>0</v>
      </c>
      <c r="O48" s="220">
        <v>0</v>
      </c>
      <c r="P48" s="220">
        <v>0</v>
      </c>
      <c r="Q48" s="220">
        <v>0</v>
      </c>
      <c r="R48" s="220">
        <v>0</v>
      </c>
      <c r="S48" s="220">
        <v>0</v>
      </c>
      <c r="T48" s="229">
        <f>receiptsandpayment!AI153</f>
        <v>0</v>
      </c>
      <c r="U48" s="75" t="e">
        <f t="shared" si="0"/>
        <v>#DIV/0!</v>
      </c>
      <c r="V48" s="113"/>
    </row>
    <row r="49" spans="1:22" ht="14.5" thickBot="1" x14ac:dyDescent="0.35">
      <c r="A49" s="100"/>
      <c r="B49" s="196" t="str">
        <f>receiptsandpayment!AJ8</f>
        <v>Fringford Friends</v>
      </c>
      <c r="C49" s="104"/>
      <c r="D49" s="104"/>
      <c r="E49" s="104"/>
      <c r="F49" s="104"/>
      <c r="G49" s="104"/>
      <c r="H49" s="220">
        <v>0</v>
      </c>
      <c r="I49" s="220">
        <v>0</v>
      </c>
      <c r="J49" s="220">
        <v>0</v>
      </c>
      <c r="K49" s="220">
        <v>0</v>
      </c>
      <c r="L49" s="220">
        <v>0</v>
      </c>
      <c r="M49" s="220">
        <v>0</v>
      </c>
      <c r="N49" s="220">
        <v>0</v>
      </c>
      <c r="O49" s="220">
        <v>0</v>
      </c>
      <c r="P49" s="220">
        <v>0</v>
      </c>
      <c r="Q49" s="220">
        <v>0</v>
      </c>
      <c r="R49" s="220">
        <v>0</v>
      </c>
      <c r="S49" s="220">
        <v>0</v>
      </c>
      <c r="T49" s="230">
        <f>receiptsandpayment!AJ153</f>
        <v>0</v>
      </c>
      <c r="U49" s="217" t="s">
        <v>111</v>
      </c>
      <c r="V49" s="113"/>
    </row>
    <row r="50" spans="1:22" ht="14.5" thickBot="1" x14ac:dyDescent="0.35">
      <c r="A50" s="100"/>
      <c r="B50" s="102" t="str">
        <f>receiptsandpayment!AK8</f>
        <v>Misc-ellaneous</v>
      </c>
      <c r="C50" s="106"/>
      <c r="D50" s="106"/>
      <c r="E50" s="106"/>
      <c r="F50" s="106"/>
      <c r="G50" s="106"/>
      <c r="H50" s="220">
        <v>0</v>
      </c>
      <c r="I50" s="220">
        <v>1327.6</v>
      </c>
      <c r="J50" s="220">
        <v>0</v>
      </c>
      <c r="K50" s="220">
        <v>537</v>
      </c>
      <c r="L50" s="220">
        <v>100</v>
      </c>
      <c r="M50" s="220">
        <v>912.6</v>
      </c>
      <c r="N50" s="220">
        <v>5205</v>
      </c>
      <c r="O50" s="220">
        <v>0</v>
      </c>
      <c r="P50" s="220">
        <v>1559</v>
      </c>
      <c r="Q50" s="220">
        <v>0</v>
      </c>
      <c r="R50" s="220">
        <v>0</v>
      </c>
      <c r="S50" s="220">
        <v>0</v>
      </c>
      <c r="T50" s="231">
        <f>receiptsandpayment!AK153</f>
        <v>9641.1999999999989</v>
      </c>
      <c r="U50" s="75" t="e">
        <f t="shared" si="0"/>
        <v>#DIV/0!</v>
      </c>
      <c r="V50" s="113"/>
    </row>
    <row r="51" spans="1:22" ht="14.5" thickBot="1" x14ac:dyDescent="0.35">
      <c r="A51" s="100"/>
      <c r="B51" s="109" t="str">
        <f>receiptsandpayment!AL8</f>
        <v>Resilience</v>
      </c>
      <c r="C51" s="103"/>
      <c r="D51" s="106"/>
      <c r="E51" s="106"/>
      <c r="F51" s="106"/>
      <c r="G51" s="106"/>
      <c r="H51" s="220">
        <v>0</v>
      </c>
      <c r="I51" s="220">
        <v>0</v>
      </c>
      <c r="J51" s="220">
        <v>0</v>
      </c>
      <c r="K51" s="220">
        <v>0</v>
      </c>
      <c r="L51" s="220">
        <v>0</v>
      </c>
      <c r="M51" s="220">
        <v>0</v>
      </c>
      <c r="N51" s="220">
        <v>0</v>
      </c>
      <c r="O51" s="220">
        <v>0</v>
      </c>
      <c r="P51" s="220">
        <v>0</v>
      </c>
      <c r="Q51" s="220">
        <v>0</v>
      </c>
      <c r="R51" s="220">
        <v>0</v>
      </c>
      <c r="S51" s="220">
        <v>0</v>
      </c>
      <c r="T51" s="231">
        <f>receiptsandpayment!AL153</f>
        <v>0</v>
      </c>
      <c r="U51" s="75" t="e">
        <f t="shared" si="0"/>
        <v>#DIV/0!</v>
      </c>
      <c r="V51" s="113"/>
    </row>
    <row r="52" spans="1:22" ht="14.5" thickBot="1" x14ac:dyDescent="0.35">
      <c r="A52" s="100"/>
      <c r="B52" s="196" t="s">
        <v>75</v>
      </c>
      <c r="C52" s="104"/>
      <c r="D52" s="106"/>
      <c r="E52" s="106"/>
      <c r="F52" s="106"/>
      <c r="G52" s="106"/>
      <c r="H52" s="220">
        <v>0</v>
      </c>
      <c r="I52" s="220">
        <v>0</v>
      </c>
      <c r="J52" s="220">
        <v>0</v>
      </c>
      <c r="K52" s="220">
        <v>0</v>
      </c>
      <c r="L52" s="220">
        <v>0</v>
      </c>
      <c r="M52" s="220">
        <v>0</v>
      </c>
      <c r="N52" s="220">
        <v>0</v>
      </c>
      <c r="O52" s="220">
        <v>0</v>
      </c>
      <c r="P52" s="220">
        <v>0</v>
      </c>
      <c r="Q52" s="220">
        <v>0</v>
      </c>
      <c r="R52" s="220">
        <v>0</v>
      </c>
      <c r="S52" s="220">
        <v>0</v>
      </c>
      <c r="T52" s="231">
        <f>receiptsandpayment!AM153</f>
        <v>0</v>
      </c>
      <c r="U52" s="75"/>
      <c r="V52" s="113"/>
    </row>
    <row r="53" spans="1:22" ht="14.5" thickBot="1" x14ac:dyDescent="0.35">
      <c r="A53" s="100"/>
      <c r="B53" s="196" t="s">
        <v>139</v>
      </c>
      <c r="C53" s="104"/>
      <c r="D53" s="106"/>
      <c r="E53" s="106"/>
      <c r="F53" s="106"/>
      <c r="G53" s="218"/>
      <c r="H53" s="220">
        <v>0</v>
      </c>
      <c r="I53" s="220">
        <v>0</v>
      </c>
      <c r="J53" s="220">
        <v>0</v>
      </c>
      <c r="K53" s="220">
        <v>0</v>
      </c>
      <c r="L53" s="220">
        <v>0</v>
      </c>
      <c r="M53" s="220">
        <v>0</v>
      </c>
      <c r="N53" s="220">
        <v>0</v>
      </c>
      <c r="O53" s="220">
        <v>3380.4</v>
      </c>
      <c r="P53" s="220">
        <v>872.4</v>
      </c>
      <c r="Q53" s="220">
        <v>0</v>
      </c>
      <c r="R53" s="220">
        <v>0</v>
      </c>
      <c r="S53" s="220">
        <v>0</v>
      </c>
      <c r="T53" s="231">
        <f>receiptsandpayment!AN153</f>
        <v>4252.8</v>
      </c>
      <c r="U53" s="217" t="s">
        <v>111</v>
      </c>
      <c r="V53" s="113"/>
    </row>
    <row r="54" spans="1:22" ht="14.5" thickBot="1" x14ac:dyDescent="0.35">
      <c r="A54" s="100"/>
      <c r="B54" s="102" t="str">
        <f>receiptsandpayment!AO8</f>
        <v>VAT</v>
      </c>
      <c r="C54" s="106"/>
      <c r="D54" s="106"/>
      <c r="E54" s="106"/>
      <c r="F54" s="106"/>
      <c r="G54" s="106"/>
      <c r="H54" s="220">
        <v>73</v>
      </c>
      <c r="I54" s="220">
        <v>319.8</v>
      </c>
      <c r="J54" s="220">
        <v>79.8</v>
      </c>
      <c r="K54" s="220">
        <v>229.45</v>
      </c>
      <c r="L54" s="220">
        <v>0</v>
      </c>
      <c r="M54" s="220">
        <v>0</v>
      </c>
      <c r="N54" s="220">
        <v>0</v>
      </c>
      <c r="O54" s="220">
        <v>0</v>
      </c>
      <c r="P54" s="220">
        <v>0</v>
      </c>
      <c r="Q54" s="220">
        <v>0</v>
      </c>
      <c r="R54" s="220">
        <v>0</v>
      </c>
      <c r="S54" s="220">
        <v>0</v>
      </c>
      <c r="T54" s="231">
        <f>receiptsandpayment!AO153</f>
        <v>702.05</v>
      </c>
      <c r="U54" s="217" t="s">
        <v>111</v>
      </c>
      <c r="V54" s="113"/>
    </row>
    <row r="55" spans="1:22" s="113" customFormat="1" ht="14" x14ac:dyDescent="0.3">
      <c r="A55" s="110"/>
      <c r="B55" s="111" t="s">
        <v>2</v>
      </c>
      <c r="C55" s="112"/>
      <c r="D55" s="112"/>
      <c r="E55" s="112"/>
      <c r="F55" s="112"/>
      <c r="G55" s="112">
        <f t="shared" ref="G55:S55" si="3">SUM(G29:G54)</f>
        <v>0</v>
      </c>
      <c r="H55" s="112">
        <f t="shared" si="3"/>
        <v>2241.4499999999998</v>
      </c>
      <c r="I55" s="112">
        <f t="shared" si="3"/>
        <v>2401.7800000000002</v>
      </c>
      <c r="J55" s="112">
        <f t="shared" si="3"/>
        <v>1544.36</v>
      </c>
      <c r="K55" s="112">
        <f t="shared" si="3"/>
        <v>2197.96</v>
      </c>
      <c r="L55" s="112">
        <f t="shared" si="3"/>
        <v>1833.46</v>
      </c>
      <c r="M55" s="112">
        <f t="shared" si="3"/>
        <v>1309.55</v>
      </c>
      <c r="N55" s="112">
        <f t="shared" si="3"/>
        <v>7845.4800000000005</v>
      </c>
      <c r="O55" s="112">
        <f t="shared" si="3"/>
        <v>5580</v>
      </c>
      <c r="P55" s="112">
        <f t="shared" si="3"/>
        <v>3712.01</v>
      </c>
      <c r="Q55" s="112">
        <f t="shared" si="3"/>
        <v>0</v>
      </c>
      <c r="R55" s="112">
        <f t="shared" si="3"/>
        <v>0</v>
      </c>
      <c r="S55" s="112">
        <f t="shared" si="3"/>
        <v>0</v>
      </c>
      <c r="T55" s="234">
        <f>SUM(H55:S55)</f>
        <v>28666.049999999996</v>
      </c>
      <c r="U55" s="75" t="e">
        <f t="shared" si="0"/>
        <v>#DIV/0!</v>
      </c>
    </row>
    <row r="56" spans="1:22" x14ac:dyDescent="0.25">
      <c r="A56" s="75"/>
      <c r="B56" s="78"/>
      <c r="C56" s="88" t="e">
        <f>C55-#REF!-#REF!-#REF!</f>
        <v>#REF!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224"/>
      <c r="U56" s="75"/>
    </row>
    <row r="57" spans="1:22" s="113" customFormat="1" ht="14" x14ac:dyDescent="0.3">
      <c r="A57" s="110"/>
      <c r="B57" s="110"/>
      <c r="C57" s="114"/>
      <c r="D57" s="114"/>
      <c r="E57" s="114"/>
      <c r="F57" s="114"/>
      <c r="G57" s="114"/>
      <c r="H57" s="114"/>
      <c r="I57" s="114"/>
      <c r="J57" s="114"/>
      <c r="K57" s="114">
        <f>SUM(H55:K55)</f>
        <v>8385.5499999999993</v>
      </c>
      <c r="L57" s="114"/>
      <c r="M57" s="114"/>
      <c r="N57" s="114"/>
      <c r="O57" s="114"/>
      <c r="P57" s="114"/>
      <c r="Q57" s="114"/>
      <c r="R57" s="114"/>
      <c r="S57" s="114"/>
      <c r="T57" s="235"/>
      <c r="U57" s="110"/>
    </row>
    <row r="58" spans="1:22" s="95" customFormat="1" ht="14" x14ac:dyDescent="0.3">
      <c r="A58" s="92"/>
      <c r="B58" s="115" t="s">
        <v>20</v>
      </c>
      <c r="C58" s="116">
        <f>C26-C55</f>
        <v>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236">
        <f>T26-T55</f>
        <v>-1730.239999999998</v>
      </c>
      <c r="U58" s="92"/>
    </row>
    <row r="59" spans="1:22" s="113" customFormat="1" ht="14" x14ac:dyDescent="0.3">
      <c r="A59" s="110"/>
      <c r="B59" s="110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235"/>
      <c r="U59" s="110"/>
    </row>
    <row r="60" spans="1:22" s="113" customFormat="1" ht="14" x14ac:dyDescent="0.3">
      <c r="A60" s="110"/>
      <c r="B60" s="117" t="s">
        <v>22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237">
        <f>T9+T58</f>
        <v>40645.320000000007</v>
      </c>
      <c r="U60" s="110"/>
    </row>
    <row r="61" spans="1:22" s="113" customFormat="1" ht="15.5" x14ac:dyDescent="0.35">
      <c r="A61" s="110"/>
      <c r="B61" s="119" t="s">
        <v>23</v>
      </c>
      <c r="C61" s="114"/>
      <c r="D61" s="114"/>
      <c r="E61" s="114"/>
      <c r="F61" s="114"/>
      <c r="G61" s="114"/>
      <c r="H61" s="114">
        <v>0</v>
      </c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235">
        <v>0</v>
      </c>
      <c r="U61" s="110"/>
    </row>
    <row r="62" spans="1:22" ht="15.5" x14ac:dyDescent="0.35">
      <c r="A62" s="75"/>
      <c r="B62" s="120" t="s">
        <v>21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238">
        <f>SUM(T60:T61)</f>
        <v>40645.320000000007</v>
      </c>
      <c r="U62" s="75"/>
    </row>
    <row r="63" spans="1:22" x14ac:dyDescent="0.25">
      <c r="U63" s="75"/>
    </row>
    <row r="64" spans="1:22" ht="13" x14ac:dyDescent="0.3">
      <c r="B64" s="122" t="s">
        <v>39</v>
      </c>
      <c r="E64" s="192"/>
      <c r="G64" s="192"/>
      <c r="H64" s="221" t="s">
        <v>134</v>
      </c>
      <c r="I64" s="221" t="s">
        <v>134</v>
      </c>
      <c r="J64" s="221" t="s">
        <v>134</v>
      </c>
      <c r="K64" s="192" t="s">
        <v>134</v>
      </c>
      <c r="L64" s="192" t="s">
        <v>134</v>
      </c>
      <c r="M64" s="192" t="s">
        <v>134</v>
      </c>
      <c r="N64" s="192" t="s">
        <v>134</v>
      </c>
      <c r="O64" s="192" t="s">
        <v>134</v>
      </c>
      <c r="P64" s="192" t="s">
        <v>134</v>
      </c>
      <c r="Q64" s="192" t="s">
        <v>134</v>
      </c>
      <c r="R64" s="192" t="s">
        <v>134</v>
      </c>
      <c r="S64" s="192" t="s">
        <v>134</v>
      </c>
      <c r="T64" s="239" t="s">
        <v>133</v>
      </c>
      <c r="U64" s="75"/>
    </row>
    <row r="65" spans="2:21" ht="14" x14ac:dyDescent="0.3">
      <c r="B65" s="125" t="s">
        <v>89</v>
      </c>
      <c r="C65" s="113"/>
      <c r="E65" s="105"/>
      <c r="G65" s="105"/>
      <c r="H65" s="105">
        <v>27730.83</v>
      </c>
      <c r="I65" s="105">
        <v>27730.83</v>
      </c>
      <c r="J65" s="105">
        <v>27730.83</v>
      </c>
      <c r="K65" s="105">
        <v>27730.83</v>
      </c>
      <c r="L65" s="105">
        <v>27730.83</v>
      </c>
      <c r="M65" s="105">
        <v>27730.83</v>
      </c>
      <c r="N65" s="105">
        <v>27730.83</v>
      </c>
      <c r="O65" s="105">
        <v>27730.83</v>
      </c>
      <c r="P65" s="105">
        <v>27730.83</v>
      </c>
      <c r="Q65" s="105">
        <v>27730.83</v>
      </c>
      <c r="R65" s="105">
        <v>27730.83</v>
      </c>
      <c r="S65" s="105">
        <v>27730.83</v>
      </c>
      <c r="T65" s="105">
        <v>27730.83</v>
      </c>
      <c r="U65" s="75"/>
    </row>
    <row r="66" spans="2:21" ht="14" x14ac:dyDescent="0.3">
      <c r="B66" s="105" t="s">
        <v>40</v>
      </c>
      <c r="C66" s="113"/>
      <c r="E66" s="105"/>
      <c r="G66" s="105"/>
      <c r="H66" s="105">
        <v>10010.42</v>
      </c>
      <c r="I66" s="105">
        <v>10530.81</v>
      </c>
      <c r="J66" s="125">
        <v>12730.81</v>
      </c>
      <c r="K66" s="105">
        <v>12730.81</v>
      </c>
      <c r="L66" s="105">
        <v>12730.81</v>
      </c>
      <c r="M66" s="105">
        <v>20970.809999999998</v>
      </c>
      <c r="N66" s="105">
        <v>21970.809999999998</v>
      </c>
      <c r="O66" s="105">
        <v>26935.809999999998</v>
      </c>
      <c r="P66" s="105">
        <v>26935.809999999998</v>
      </c>
      <c r="Q66" s="105"/>
      <c r="R66" s="105"/>
      <c r="S66" s="105"/>
      <c r="T66" s="105">
        <f>T26</f>
        <v>26935.809999999998</v>
      </c>
      <c r="U66" s="75"/>
    </row>
    <row r="67" spans="2:21" ht="14" x14ac:dyDescent="0.3">
      <c r="B67" s="105" t="s">
        <v>41</v>
      </c>
      <c r="C67" s="113"/>
      <c r="E67" s="105"/>
      <c r="G67" s="105"/>
      <c r="H67" s="105">
        <v>2241.4499999999998</v>
      </c>
      <c r="I67" s="105">
        <v>4643.2300000000005</v>
      </c>
      <c r="J67" s="125">
        <v>6187.59</v>
      </c>
      <c r="K67" s="105">
        <v>8385.5499999999993</v>
      </c>
      <c r="L67" s="105">
        <v>10219.009999999998</v>
      </c>
      <c r="M67" s="105">
        <v>11528.559999999998</v>
      </c>
      <c r="N67" s="105">
        <v>19374.039999999997</v>
      </c>
      <c r="O67" s="105">
        <v>24954.039999999997</v>
      </c>
      <c r="P67" s="105">
        <v>28666.049999999996</v>
      </c>
      <c r="Q67" s="105"/>
      <c r="R67" s="105"/>
      <c r="S67" s="105"/>
      <c r="T67" s="105">
        <f>T55</f>
        <v>28666.049999999996</v>
      </c>
      <c r="U67" s="75"/>
    </row>
    <row r="68" spans="2:21" ht="14" x14ac:dyDescent="0.3">
      <c r="B68" s="125" t="s">
        <v>172</v>
      </c>
      <c r="C68" s="113"/>
      <c r="E68" s="105"/>
      <c r="G68" s="105"/>
      <c r="H68" s="105">
        <v>416.17</v>
      </c>
      <c r="I68" s="105">
        <v>416.17</v>
      </c>
      <c r="J68" s="105">
        <v>416.17</v>
      </c>
      <c r="K68" s="105">
        <v>416.17</v>
      </c>
      <c r="L68" s="105">
        <v>416.17</v>
      </c>
      <c r="M68" s="105">
        <v>416.17</v>
      </c>
      <c r="N68" s="105">
        <v>416.17</v>
      </c>
      <c r="O68" s="105">
        <v>416.17</v>
      </c>
      <c r="P68" s="105">
        <v>416.17</v>
      </c>
      <c r="Q68" s="105"/>
      <c r="R68" s="105"/>
      <c r="S68" s="105"/>
      <c r="T68" s="105">
        <v>416.17</v>
      </c>
      <c r="U68" s="75"/>
    </row>
    <row r="69" spans="2:21" ht="14.5" thickBot="1" x14ac:dyDescent="0.35">
      <c r="B69" s="86" t="s">
        <v>42</v>
      </c>
      <c r="C69" s="113"/>
      <c r="E69" s="123"/>
      <c r="G69" s="123"/>
      <c r="H69" s="123">
        <f>SUM(H65+H66)-H67-H68</f>
        <v>35083.630000000005</v>
      </c>
      <c r="I69" s="123">
        <f t="shared" ref="I69:T69" si="4">SUM(I65+I66)-I67-I68</f>
        <v>33202.239999999998</v>
      </c>
      <c r="J69" s="123">
        <f t="shared" si="4"/>
        <v>33857.880000000005</v>
      </c>
      <c r="K69" s="123">
        <f t="shared" si="4"/>
        <v>31659.920000000002</v>
      </c>
      <c r="L69" s="123">
        <f t="shared" si="4"/>
        <v>29826.460000000003</v>
      </c>
      <c r="M69" s="123">
        <f t="shared" si="4"/>
        <v>36756.910000000003</v>
      </c>
      <c r="N69" s="123">
        <f t="shared" si="4"/>
        <v>29911.430000000004</v>
      </c>
      <c r="O69" s="123">
        <f t="shared" si="4"/>
        <v>29296.430000000004</v>
      </c>
      <c r="P69" s="123">
        <f t="shared" si="4"/>
        <v>25584.420000000006</v>
      </c>
      <c r="Q69" s="123"/>
      <c r="R69" s="123"/>
      <c r="S69" s="123"/>
      <c r="T69" s="123">
        <f t="shared" si="4"/>
        <v>25584.420000000006</v>
      </c>
      <c r="U69" s="75"/>
    </row>
    <row r="70" spans="2:21" ht="14.5" thickTop="1" x14ac:dyDescent="0.3">
      <c r="C70" s="113"/>
      <c r="U70" s="75"/>
    </row>
    <row r="71" spans="2:21" ht="14" x14ac:dyDescent="0.3">
      <c r="B71" s="122" t="s">
        <v>43</v>
      </c>
      <c r="C71" s="113"/>
      <c r="U71" s="75"/>
    </row>
    <row r="72" spans="2:21" ht="14" x14ac:dyDescent="0.3">
      <c r="B72" s="125" t="s">
        <v>87</v>
      </c>
      <c r="C72" s="113"/>
      <c r="D72" s="125"/>
      <c r="E72" s="125"/>
      <c r="F72" s="125"/>
      <c r="G72" s="198"/>
      <c r="H72" s="138">
        <v>35361.379999999997</v>
      </c>
      <c r="I72" s="137">
        <v>33618.410000000003</v>
      </c>
      <c r="J72" s="137">
        <v>34274.050000000003</v>
      </c>
      <c r="K72" s="138">
        <v>32076.080000000002</v>
      </c>
      <c r="L72" s="138">
        <v>30242.62</v>
      </c>
      <c r="M72" s="138">
        <v>37173.07</v>
      </c>
      <c r="N72" s="138">
        <v>30327.59</v>
      </c>
      <c r="O72" s="138">
        <v>29712.59</v>
      </c>
      <c r="P72" s="138">
        <v>26000.58</v>
      </c>
      <c r="Q72" s="138"/>
      <c r="R72" s="138"/>
      <c r="S72" s="138"/>
      <c r="T72" s="138">
        <v>29712.59</v>
      </c>
      <c r="U72" s="75"/>
    </row>
    <row r="73" spans="2:21" ht="14" x14ac:dyDescent="0.3">
      <c r="B73" s="125" t="s">
        <v>88</v>
      </c>
      <c r="C73" s="113"/>
      <c r="D73" s="125"/>
      <c r="E73" s="125"/>
      <c r="F73" s="125"/>
      <c r="G73" s="199"/>
      <c r="H73" s="140">
        <v>138.41999999999999</v>
      </c>
      <c r="I73" s="139">
        <v>0</v>
      </c>
      <c r="J73" s="139">
        <v>0</v>
      </c>
      <c r="K73" s="139">
        <v>0</v>
      </c>
      <c r="L73" s="139">
        <v>0</v>
      </c>
      <c r="M73" s="139">
        <v>0</v>
      </c>
      <c r="N73" s="140">
        <v>0</v>
      </c>
      <c r="O73" s="140">
        <v>0</v>
      </c>
      <c r="P73" s="140">
        <v>0</v>
      </c>
      <c r="Q73" s="140"/>
      <c r="R73" s="140"/>
      <c r="S73" s="140"/>
      <c r="T73" s="140">
        <v>0</v>
      </c>
      <c r="U73" s="75"/>
    </row>
    <row r="74" spans="2:21" ht="13" x14ac:dyDescent="0.3">
      <c r="B74" s="86" t="s">
        <v>44</v>
      </c>
      <c r="E74" s="105"/>
      <c r="G74" s="105"/>
      <c r="H74" s="105">
        <f>SUM(H72:H73)</f>
        <v>35499.799999999996</v>
      </c>
      <c r="I74" s="105">
        <f>SUM(I72:I73)</f>
        <v>33618.410000000003</v>
      </c>
      <c r="J74" s="105">
        <f>SUM(J72:J73)</f>
        <v>34274.050000000003</v>
      </c>
      <c r="K74" s="105">
        <f t="shared" ref="K74:T74" si="5">SUM(K72:K73)</f>
        <v>32076.080000000002</v>
      </c>
      <c r="L74" s="105">
        <f t="shared" si="5"/>
        <v>30242.62</v>
      </c>
      <c r="M74" s="105">
        <f t="shared" si="5"/>
        <v>37173.07</v>
      </c>
      <c r="N74" s="105">
        <f t="shared" si="5"/>
        <v>30327.59</v>
      </c>
      <c r="O74" s="105">
        <f t="shared" si="5"/>
        <v>29712.59</v>
      </c>
      <c r="P74" s="105">
        <f t="shared" si="5"/>
        <v>26000.58</v>
      </c>
      <c r="Q74" s="105">
        <f t="shared" si="5"/>
        <v>0</v>
      </c>
      <c r="R74" s="105">
        <f t="shared" si="5"/>
        <v>0</v>
      </c>
      <c r="S74" s="105">
        <f t="shared" si="5"/>
        <v>0</v>
      </c>
      <c r="T74" s="105">
        <f t="shared" si="5"/>
        <v>29712.59</v>
      </c>
      <c r="U74" s="75"/>
    </row>
    <row r="75" spans="2:21" x14ac:dyDescent="0.25">
      <c r="B75" s="105" t="s">
        <v>45</v>
      </c>
      <c r="E75" s="105"/>
      <c r="G75" s="105"/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5">
        <v>0</v>
      </c>
      <c r="Q75" s="105">
        <v>0</v>
      </c>
      <c r="R75" s="105">
        <v>0</v>
      </c>
      <c r="S75" s="105">
        <v>0</v>
      </c>
      <c r="T75" s="105">
        <v>0</v>
      </c>
      <c r="U75" s="75"/>
    </row>
    <row r="76" spans="2:21" x14ac:dyDescent="0.25">
      <c r="B76" s="125" t="s">
        <v>171</v>
      </c>
      <c r="H76" s="76">
        <v>416.17</v>
      </c>
      <c r="I76" s="76">
        <v>416.17</v>
      </c>
      <c r="J76" s="76">
        <v>416.17</v>
      </c>
      <c r="K76" s="76">
        <v>416.17</v>
      </c>
      <c r="L76" s="76">
        <v>416.17</v>
      </c>
      <c r="M76" s="76">
        <v>416.17</v>
      </c>
      <c r="N76" s="76">
        <v>416.17</v>
      </c>
      <c r="O76" s="76">
        <v>416.17</v>
      </c>
      <c r="P76" s="76">
        <v>416.17</v>
      </c>
      <c r="Q76" s="76">
        <v>416.17</v>
      </c>
      <c r="R76" s="76">
        <v>416.17</v>
      </c>
      <c r="S76" s="76">
        <v>416.17</v>
      </c>
      <c r="T76" s="76">
        <v>416.17</v>
      </c>
    </row>
    <row r="77" spans="2:21" ht="13.5" thickBot="1" x14ac:dyDescent="0.35">
      <c r="B77" s="16" t="s">
        <v>140</v>
      </c>
      <c r="D77" s="124"/>
      <c r="E77" s="123"/>
      <c r="F77" s="124"/>
      <c r="G77" s="123"/>
      <c r="H77" s="123">
        <f>SUM(H72:H73)-H75-H76</f>
        <v>35083.629999999997</v>
      </c>
      <c r="I77" s="123">
        <f t="shared" ref="I77:T77" si="6">SUM(I72:I73)-I75-I76</f>
        <v>33202.240000000005</v>
      </c>
      <c r="J77" s="123">
        <f t="shared" si="6"/>
        <v>33857.880000000005</v>
      </c>
      <c r="K77" s="123">
        <f t="shared" si="6"/>
        <v>31659.910000000003</v>
      </c>
      <c r="L77" s="123">
        <f t="shared" si="6"/>
        <v>29826.45</v>
      </c>
      <c r="M77" s="123">
        <f t="shared" si="6"/>
        <v>36756.9</v>
      </c>
      <c r="N77" s="123">
        <f t="shared" si="6"/>
        <v>29911.420000000002</v>
      </c>
      <c r="O77" s="123">
        <f t="shared" si="6"/>
        <v>29296.420000000002</v>
      </c>
      <c r="P77" s="123">
        <f t="shared" si="6"/>
        <v>25584.410000000003</v>
      </c>
      <c r="Q77" s="123">
        <f t="shared" si="6"/>
        <v>-416.17</v>
      </c>
      <c r="R77" s="123">
        <f t="shared" si="6"/>
        <v>-416.17</v>
      </c>
      <c r="S77" s="123">
        <f t="shared" si="6"/>
        <v>-416.17</v>
      </c>
      <c r="T77" s="123">
        <f t="shared" si="6"/>
        <v>29296.420000000002</v>
      </c>
      <c r="U77" s="75"/>
    </row>
    <row r="78" spans="2:2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75" t="s">
        <v>113</v>
      </c>
      <c r="B1" s="277" t="s">
        <v>94</v>
      </c>
      <c r="C1" s="277" t="s">
        <v>133</v>
      </c>
      <c r="D1" s="278" t="s">
        <v>114</v>
      </c>
      <c r="E1" s="280" t="s">
        <v>115</v>
      </c>
    </row>
    <row r="2" spans="1:12" ht="13" thickBot="1" x14ac:dyDescent="0.3">
      <c r="A2" s="276"/>
      <c r="B2" s="267"/>
      <c r="C2" s="267"/>
      <c r="D2" s="279"/>
      <c r="E2" s="267"/>
    </row>
    <row r="3" spans="1:12" x14ac:dyDescent="0.25">
      <c r="A3" s="264" t="s">
        <v>116</v>
      </c>
      <c r="B3" s="266">
        <v>13931</v>
      </c>
      <c r="C3" s="266">
        <v>14976</v>
      </c>
      <c r="D3" s="272">
        <f>C3-B3</f>
        <v>1045</v>
      </c>
      <c r="E3" s="270" t="s">
        <v>119</v>
      </c>
    </row>
    <row r="4" spans="1:12" ht="13" thickBot="1" x14ac:dyDescent="0.3">
      <c r="A4" s="274"/>
      <c r="B4" s="267"/>
      <c r="C4" s="267"/>
      <c r="D4" s="273"/>
      <c r="E4" s="271"/>
    </row>
    <row r="5" spans="1:12" x14ac:dyDescent="0.25">
      <c r="A5" s="264" t="s">
        <v>117</v>
      </c>
      <c r="B5" s="266">
        <v>1614</v>
      </c>
      <c r="C5" s="266">
        <v>92170</v>
      </c>
      <c r="D5" s="272">
        <f t="shared" ref="D5" si="0">C5-B5</f>
        <v>90556</v>
      </c>
      <c r="E5" s="270" t="s">
        <v>143</v>
      </c>
    </row>
    <row r="6" spans="1:12" ht="15" thickBot="1" x14ac:dyDescent="0.4">
      <c r="A6" s="265"/>
      <c r="B6" s="267"/>
      <c r="C6" s="267"/>
      <c r="D6" s="273"/>
      <c r="E6" s="267"/>
      <c r="J6" s="243"/>
      <c r="L6" s="243"/>
    </row>
    <row r="7" spans="1:12" x14ac:dyDescent="0.25">
      <c r="A7" s="274" t="s">
        <v>118</v>
      </c>
      <c r="B7" s="266">
        <v>3138</v>
      </c>
      <c r="C7" s="266">
        <v>3410</v>
      </c>
      <c r="D7" s="272">
        <f t="shared" ref="D7" si="1">C7-B7</f>
        <v>272</v>
      </c>
      <c r="E7" s="270" t="s">
        <v>119</v>
      </c>
    </row>
    <row r="8" spans="1:12" ht="13" thickBot="1" x14ac:dyDescent="0.3">
      <c r="A8" s="274"/>
      <c r="B8" s="267"/>
      <c r="C8" s="267"/>
      <c r="D8" s="273"/>
      <c r="E8" s="271"/>
    </row>
    <row r="9" spans="1:12" x14ac:dyDescent="0.25">
      <c r="A9" s="264" t="s">
        <v>120</v>
      </c>
      <c r="B9" s="266">
        <v>0</v>
      </c>
      <c r="C9" s="266">
        <v>0</v>
      </c>
      <c r="D9" s="272">
        <f t="shared" ref="D9" si="2">C9-B9</f>
        <v>0</v>
      </c>
      <c r="E9" s="270" t="s">
        <v>119</v>
      </c>
    </row>
    <row r="10" spans="1:12" ht="13" thickBot="1" x14ac:dyDescent="0.3">
      <c r="A10" s="265"/>
      <c r="B10" s="267"/>
      <c r="C10" s="267"/>
      <c r="D10" s="273"/>
      <c r="E10" s="271"/>
    </row>
    <row r="11" spans="1:12" ht="12.5" customHeight="1" x14ac:dyDescent="0.25">
      <c r="A11" s="274" t="s">
        <v>121</v>
      </c>
      <c r="B11" s="266">
        <v>11905</v>
      </c>
      <c r="C11" s="266">
        <v>118380</v>
      </c>
      <c r="D11" s="272">
        <f t="shared" ref="D11" si="3">C11-B11</f>
        <v>106475</v>
      </c>
      <c r="E11" s="270" t="s">
        <v>144</v>
      </c>
    </row>
    <row r="12" spans="1:12" ht="40.5" customHeight="1" thickBot="1" x14ac:dyDescent="0.3">
      <c r="A12" s="274"/>
      <c r="B12" s="267"/>
      <c r="C12" s="267"/>
      <c r="D12" s="273"/>
      <c r="E12" s="271"/>
    </row>
    <row r="13" spans="1:12" ht="12.5" customHeight="1" x14ac:dyDescent="0.25">
      <c r="A13" s="264" t="s">
        <v>122</v>
      </c>
      <c r="B13" s="266">
        <v>42312</v>
      </c>
      <c r="C13" s="266">
        <v>27731</v>
      </c>
      <c r="D13" s="272">
        <f t="shared" ref="D13" si="4">C13-B13</f>
        <v>-14581</v>
      </c>
      <c r="E13" s="270" t="s">
        <v>145</v>
      </c>
    </row>
    <row r="14" spans="1:12" ht="13" thickBot="1" x14ac:dyDescent="0.3">
      <c r="A14" s="265"/>
      <c r="B14" s="267"/>
      <c r="C14" s="267"/>
      <c r="D14" s="273"/>
      <c r="E14" s="271"/>
    </row>
    <row r="15" spans="1:12" x14ac:dyDescent="0.25">
      <c r="A15" s="274" t="s">
        <v>123</v>
      </c>
      <c r="B15" s="266">
        <v>138267</v>
      </c>
      <c r="C15" s="266">
        <v>138267</v>
      </c>
      <c r="D15" s="272">
        <f t="shared" ref="D15" si="5">C15-B15</f>
        <v>0</v>
      </c>
      <c r="E15" s="270" t="s">
        <v>119</v>
      </c>
    </row>
    <row r="16" spans="1:12" ht="13" thickBot="1" x14ac:dyDescent="0.3">
      <c r="A16" s="274"/>
      <c r="B16" s="267"/>
      <c r="C16" s="267"/>
      <c r="D16" s="273"/>
      <c r="E16" s="267"/>
    </row>
    <row r="17" spans="1:10" x14ac:dyDescent="0.25">
      <c r="A17" s="264" t="s">
        <v>124</v>
      </c>
      <c r="B17" s="266">
        <v>0</v>
      </c>
      <c r="C17" s="266">
        <v>0</v>
      </c>
      <c r="D17" s="268">
        <f t="shared" ref="D17" si="6">C17-B17</f>
        <v>0</v>
      </c>
      <c r="E17" s="270" t="s">
        <v>119</v>
      </c>
    </row>
    <row r="18" spans="1:10" ht="16.5" customHeight="1" thickBot="1" x14ac:dyDescent="0.3">
      <c r="A18" s="265"/>
      <c r="B18" s="267"/>
      <c r="C18" s="267"/>
      <c r="D18" s="269"/>
      <c r="E18" s="271"/>
    </row>
    <row r="23" spans="1:10" ht="15" thickBot="1" x14ac:dyDescent="0.4">
      <c r="J23" s="244">
        <f>SUM(J7:J22)</f>
        <v>0</v>
      </c>
    </row>
    <row r="24" spans="1:10" ht="13" thickTop="1" x14ac:dyDescent="0.25"/>
  </sheetData>
  <mergeCells count="45">
    <mergeCell ref="A3:A4"/>
    <mergeCell ref="B3:B4"/>
    <mergeCell ref="C3:C4"/>
    <mergeCell ref="D3:D4"/>
    <mergeCell ref="E3:E4"/>
    <mergeCell ref="A1:A2"/>
    <mergeCell ref="B1:B2"/>
    <mergeCell ref="C1:C2"/>
    <mergeCell ref="D1:D2"/>
    <mergeCell ref="E1:E2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3" t="s">
        <v>92</v>
      </c>
      <c r="E1" s="245"/>
      <c r="G1" s="245"/>
    </row>
    <row r="2" spans="1:14" ht="14.5" x14ac:dyDescent="0.35">
      <c r="A2" s="243" t="s">
        <v>148</v>
      </c>
      <c r="E2" s="245"/>
      <c r="G2" s="245"/>
    </row>
    <row r="3" spans="1:14" x14ac:dyDescent="0.25">
      <c r="E3" s="245"/>
      <c r="G3" s="245"/>
    </row>
    <row r="4" spans="1:14" ht="14.5" x14ac:dyDescent="0.35">
      <c r="A4" s="243" t="s">
        <v>147</v>
      </c>
      <c r="E4" s="245"/>
      <c r="F4" s="243"/>
      <c r="G4" s="243" t="s">
        <v>125</v>
      </c>
      <c r="I4" s="243"/>
    </row>
    <row r="5" spans="1:14" ht="14.5" x14ac:dyDescent="0.35">
      <c r="A5" t="s">
        <v>126</v>
      </c>
      <c r="E5" s="138">
        <f>Budget!T72</f>
        <v>29712.59</v>
      </c>
      <c r="F5" s="246"/>
      <c r="G5" s="125"/>
      <c r="I5" s="125"/>
    </row>
    <row r="6" spans="1:14" x14ac:dyDescent="0.25">
      <c r="A6" t="s">
        <v>127</v>
      </c>
      <c r="E6" s="140">
        <f>Budget!T73</f>
        <v>0</v>
      </c>
      <c r="F6" s="245"/>
      <c r="G6" s="245"/>
    </row>
    <row r="7" spans="1:14" ht="15" thickBot="1" x14ac:dyDescent="0.4">
      <c r="A7" s="240" t="s">
        <v>131</v>
      </c>
      <c r="E7" s="247">
        <f>SUM(E5:E6)</f>
        <v>29712.59</v>
      </c>
      <c r="F7" s="248">
        <f>SUM(E5:E6)-G5</f>
        <v>29712.59</v>
      </c>
      <c r="G7" s="245"/>
    </row>
    <row r="8" spans="1:14" ht="13" thickTop="1" x14ac:dyDescent="0.25">
      <c r="E8" s="245"/>
      <c r="G8" s="245"/>
    </row>
    <row r="9" spans="1:14" x14ac:dyDescent="0.25">
      <c r="E9" s="245"/>
      <c r="G9" s="245"/>
    </row>
    <row r="10" spans="1:14" ht="14.5" x14ac:dyDescent="0.35">
      <c r="A10" s="243" t="s">
        <v>128</v>
      </c>
      <c r="E10" s="245"/>
      <c r="G10" s="245"/>
    </row>
    <row r="11" spans="1:14" x14ac:dyDescent="0.25">
      <c r="A11" s="240" t="s">
        <v>146</v>
      </c>
      <c r="E11" s="245"/>
      <c r="G11" s="105">
        <v>42375.560000000005</v>
      </c>
    </row>
    <row r="12" spans="1:14" x14ac:dyDescent="0.25">
      <c r="A12" t="s">
        <v>129</v>
      </c>
      <c r="E12" s="245"/>
      <c r="G12" s="245">
        <f>Budget!T66</f>
        <v>26935.809999999998</v>
      </c>
    </row>
    <row r="13" spans="1:14" x14ac:dyDescent="0.25">
      <c r="A13" t="s">
        <v>130</v>
      </c>
      <c r="E13" s="245"/>
      <c r="G13" s="249">
        <f>Budget!T67</f>
        <v>28666.049999999996</v>
      </c>
    </row>
    <row r="14" spans="1:14" ht="13" thickBot="1" x14ac:dyDescent="0.3">
      <c r="A14" s="240" t="s">
        <v>132</v>
      </c>
      <c r="E14" s="245"/>
      <c r="G14" s="247">
        <f>SUM(G11:G12)-G13</f>
        <v>40645.32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2021-02-21T21:25:35Z</cp:lastPrinted>
  <dcterms:created xsi:type="dcterms:W3CDTF">2006-05-23T16:49:17Z</dcterms:created>
  <dcterms:modified xsi:type="dcterms:W3CDTF">2025-01-07T16:15:39Z</dcterms:modified>
</cp:coreProperties>
</file>