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"/>
    </mc:Choice>
  </mc:AlternateContent>
  <xr:revisionPtr revIDLastSave="0" documentId="13_ncr:1_{609AA1F3-6995-49B8-B936-40C6C7452159}" xr6:coauthVersionLast="47" xr6:coauthVersionMax="47" xr10:uidLastSave="{00000000-0000-0000-0000-000000000000}"/>
  <bookViews>
    <workbookView xWindow="1650" yWindow="260" windowWidth="16910" windowHeight="9730" activeTab="1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receiptsandpayment!$A$2:$AL$80</definedName>
    <definedName name="_xlnm.Print_Area" localSheetId="2">Budget!$B$1:$F$75</definedName>
    <definedName name="_xlnm.Print_Area" localSheetId="3">'Explanation of Variance'!#REF!</definedName>
    <definedName name="_xlnm.Print_Area" localSheetId="0">receiptsandpayment!$A$2:$N$107</definedName>
    <definedName name="_xlnm.Print_Area" localSheetId="1">'YTD Bank Rec'!$B$3:$O$30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5" i="7" l="1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T43" i="9" s="1"/>
  <c r="AE105" i="7"/>
  <c r="AF105" i="7"/>
  <c r="AG105" i="7"/>
  <c r="AH105" i="7"/>
  <c r="AI105" i="7"/>
  <c r="AJ105" i="7"/>
  <c r="AK105" i="7"/>
  <c r="AL105" i="7"/>
  <c r="AM105" i="7"/>
  <c r="AN105" i="7"/>
  <c r="I105" i="7"/>
  <c r="J105" i="7"/>
  <c r="K105" i="7"/>
  <c r="L105" i="7"/>
  <c r="M105" i="7"/>
  <c r="N105" i="7"/>
  <c r="G105" i="7"/>
  <c r="H105" i="7"/>
  <c r="T13" i="9" s="1"/>
  <c r="H24" i="9"/>
  <c r="T66" i="9"/>
  <c r="T65" i="9"/>
  <c r="T74" i="9"/>
  <c r="T72" i="9"/>
  <c r="H67" i="9"/>
  <c r="H74" i="9"/>
  <c r="H72" i="9"/>
  <c r="T48" i="9"/>
  <c r="T46" i="9"/>
  <c r="T21" i="9"/>
  <c r="D18" i="6"/>
  <c r="D17" i="6"/>
  <c r="AN19" i="7"/>
  <c r="AM19" i="7"/>
  <c r="F7" i="15" l="1"/>
  <c r="G14" i="15"/>
  <c r="E7" i="15"/>
  <c r="J23" i="11"/>
  <c r="D17" i="11"/>
  <c r="D15" i="11"/>
  <c r="D13" i="11"/>
  <c r="D11" i="11"/>
  <c r="D9" i="11"/>
  <c r="D7" i="11"/>
  <c r="D5" i="11"/>
  <c r="D3" i="11"/>
  <c r="V31" i="9" l="1"/>
  <c r="V32" i="9"/>
  <c r="V33" i="9"/>
  <c r="V34" i="9"/>
  <c r="V35" i="9"/>
  <c r="V36" i="9"/>
  <c r="V37" i="9"/>
  <c r="V38" i="9"/>
  <c r="V39" i="9"/>
  <c r="V43" i="9"/>
  <c r="V44" i="9"/>
  <c r="V45" i="9"/>
  <c r="V46" i="9"/>
  <c r="V47" i="9"/>
  <c r="V48" i="9"/>
  <c r="V49" i="9"/>
  <c r="V50" i="9"/>
  <c r="T58" i="9" l="1"/>
  <c r="S52" i="9"/>
  <c r="S25" i="9"/>
  <c r="O18" i="6"/>
  <c r="O17" i="6"/>
  <c r="R52" i="9"/>
  <c r="R25" i="9"/>
  <c r="Q25" i="9"/>
  <c r="N18" i="6"/>
  <c r="N17" i="6"/>
  <c r="Q52" i="9"/>
  <c r="M18" i="6"/>
  <c r="M17" i="6"/>
  <c r="P52" i="9"/>
  <c r="O25" i="9"/>
  <c r="P25" i="9"/>
  <c r="L18" i="6"/>
  <c r="L17" i="6"/>
  <c r="K18" i="6"/>
  <c r="K17" i="6"/>
  <c r="O52" i="9"/>
  <c r="N25" i="9"/>
  <c r="N52" i="9"/>
  <c r="H18" i="6"/>
  <c r="H17" i="6"/>
  <c r="J18" i="6"/>
  <c r="J17" i="6"/>
  <c r="M52" i="9"/>
  <c r="M24" i="9"/>
  <c r="I18" i="6" l="1"/>
  <c r="I17" i="6"/>
  <c r="L52" i="9"/>
  <c r="L24" i="9"/>
  <c r="L25" i="9" s="1"/>
  <c r="U43" i="9"/>
  <c r="U46" i="9"/>
  <c r="U14" i="9"/>
  <c r="U15" i="9"/>
  <c r="U16" i="9"/>
  <c r="U17" i="9"/>
  <c r="U18" i="9"/>
  <c r="K52" i="9"/>
  <c r="G52" i="9"/>
  <c r="J40" i="9"/>
  <c r="J28" i="9"/>
  <c r="I51" i="9"/>
  <c r="I42" i="9"/>
  <c r="V42" i="9" s="1"/>
  <c r="I41" i="9"/>
  <c r="V41" i="9" s="1"/>
  <c r="I40" i="9"/>
  <c r="I30" i="9"/>
  <c r="V30" i="9" s="1"/>
  <c r="I28" i="9"/>
  <c r="K25" i="9"/>
  <c r="J24" i="9"/>
  <c r="J25" i="9" s="1"/>
  <c r="G25" i="9"/>
  <c r="I24" i="9"/>
  <c r="I20" i="9"/>
  <c r="H51" i="9"/>
  <c r="M25" i="9"/>
  <c r="G18" i="6"/>
  <c r="G17" i="6"/>
  <c r="F17" i="6"/>
  <c r="F18" i="6"/>
  <c r="V51" i="9" l="1"/>
  <c r="V29" i="9"/>
  <c r="V40" i="9"/>
  <c r="V28" i="9"/>
  <c r="I25" i="9"/>
  <c r="J52" i="9"/>
  <c r="H25" i="9"/>
  <c r="H52" i="9"/>
  <c r="I52" i="9"/>
  <c r="E18" i="6"/>
  <c r="E17" i="6"/>
  <c r="T19" i="9"/>
  <c r="U19" i="9" s="1"/>
  <c r="T28" i="9"/>
  <c r="U28" i="9" s="1"/>
  <c r="T29" i="9"/>
  <c r="U29" i="9" s="1"/>
  <c r="T31" i="9"/>
  <c r="U31" i="9" s="1"/>
  <c r="T42" i="9"/>
  <c r="U42" i="9" s="1"/>
  <c r="T9" i="9"/>
  <c r="E6" i="7"/>
  <c r="V52" i="9" l="1"/>
  <c r="T50" i="9"/>
  <c r="U50" i="9" s="1"/>
  <c r="T51" i="9"/>
  <c r="T36" i="9"/>
  <c r="U36" i="9" s="1"/>
  <c r="T40" i="9"/>
  <c r="U40" i="9" s="1"/>
  <c r="T32" i="9"/>
  <c r="U32" i="9" s="1"/>
  <c r="U13" i="9"/>
  <c r="T12" i="9"/>
  <c r="U12" i="9" s="1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1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105" i="7"/>
  <c r="E106" i="7"/>
  <c r="F106" i="7"/>
  <c r="C53" i="9"/>
  <c r="C55" i="9"/>
  <c r="D14" i="6" l="1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AL112" i="7"/>
  <c r="D19" i="6"/>
  <c r="N14" i="6"/>
  <c r="M19" i="6"/>
  <c r="I19" i="6"/>
  <c r="C19" i="6"/>
  <c r="C23" i="6" s="1"/>
  <c r="N19" i="6"/>
  <c r="J19" i="6"/>
  <c r="H19" i="6"/>
  <c r="AA108" i="7"/>
  <c r="O19" i="6"/>
  <c r="F19" i="6"/>
  <c r="E19" i="6"/>
  <c r="T25" i="9"/>
  <c r="Q108" i="7"/>
  <c r="H108" i="7"/>
  <c r="D23" i="6" l="1"/>
  <c r="E23" i="6"/>
  <c r="M23" i="6"/>
  <c r="L23" i="6"/>
  <c r="K23" i="6"/>
  <c r="J23" i="6"/>
  <c r="I23" i="6"/>
  <c r="H23" i="6"/>
  <c r="U25" i="9"/>
  <c r="G23" i="6"/>
  <c r="F23" i="6"/>
  <c r="T52" i="9"/>
  <c r="O23" i="6"/>
  <c r="N23" i="6"/>
  <c r="Q67" i="9" l="1"/>
  <c r="P67" i="9"/>
  <c r="O67" i="9"/>
  <c r="N67" i="9"/>
  <c r="L67" i="9"/>
  <c r="M67" i="9"/>
  <c r="T67" i="9"/>
  <c r="U52" i="9"/>
  <c r="T55" i="9"/>
  <c r="T57" i="9" s="1"/>
  <c r="T61" i="9" s="1"/>
</calcChain>
</file>

<file path=xl/sharedStrings.xml><?xml version="1.0" encoding="utf-8"?>
<sst xmlns="http://schemas.openxmlformats.org/spreadsheetml/2006/main" count="214" uniqueCount="163">
  <si>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</si>
  <si>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</si>
  <si>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</si>
  <si>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</si>
  <si>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</si>
  <si>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</si>
  <si>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</si>
  <si>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</si>
  <si>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</si>
  <si>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</si>
  <si>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</si>
  <si>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</si>
  <si>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</si>
  <si>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</si>
  <si>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</si>
  <si>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</si>
  <si>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</si>
  <si>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</si>
  <si>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</si>
  <si>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</si>
  <si>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</si>
  <si>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</si>
  <si>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</si>
  <si>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</si>
  <si>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</si>
  <si>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</si>
  <si>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</si>
  <si>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</si>
  <si>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</si>
  <si>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</si>
  <si>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 xml:space="preserve">VAT Reclaim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</si>
  <si>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</si>
  <si>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</si>
  <si>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</si>
  <si>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</si>
  <si>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</si>
  <si>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</si>
  <si>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</si>
  <si>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</si>
  <si>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</si>
  <si>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</si>
  <si>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</si>
  <si>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</si>
  <si>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</si>
  <si>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</si>
  <si>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</si>
  <si>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</si>
  <si>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</si>
  <si>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</si>
  <si>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</si>
  <si>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</si>
  <si>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</si>
  <si>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</si>
  <si>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</si>
  <si>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</si>
  <si>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Available at 31-01-21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</si>
  <si>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</si>
  <si>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</si>
  <si>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</si>
  <si>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</si>
  <si>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</si>
  <si>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</si>
  <si>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</si>
  <si>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</si>
  <si>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</si>
  <si>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</si>
  <si>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</si>
  <si>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Data Protection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</si>
  <si>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</si>
  <si>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</si>
  <si>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</si>
  <si>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</si>
  <si>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</si>
  <si>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</si>
  <si>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</si>
  <si>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</si>
  <si>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</si>
  <si>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</si>
  <si>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</si>
  <si>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</si>
  <si>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</si>
  <si>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</si>
  <si>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</si>
  <si>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</si>
  <si>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</si>
  <si>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</si>
  <si>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</si>
  <si>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</si>
  <si>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</si>
  <si>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</si>
  <si>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</si>
  <si>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</si>
  <si>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</si>
  <si>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</si>
  <si>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</si>
  <si>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</si>
  <si>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</si>
  <si>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</si>
  <si>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</si>
  <si>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</si>
  <si>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</si>
  <si>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</si>
  <si>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</si>
  <si>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</si>
  <si>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</si>
  <si>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</si>
  <si>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</si>
  <si>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</si>
  <si>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</si>
  <si>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</si>
  <si>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</si>
  <si>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</si>
  <si>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</si>
  <si>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</si>
  <si>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</si>
  <si>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</si>
  <si>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</si>
  <si>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</si>
  <si>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</si>
  <si>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</si>
  <si>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</si>
  <si>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</si>
  <si>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</si>
  <si>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</si>
  <si>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</si>
  <si>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</si>
  <si>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</si>
  <si>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</si>
  <si>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</si>
  <si>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</si>
  <si>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</si>
  <si>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</si>
  <si>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</si>
  <si>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</si>
  <si>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</si>
  <si>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</si>
  <si>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</si>
  <si>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</si>
  <si>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</si>
  <si>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</si>
  <si>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</si>
  <si>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</si>
  <si>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</si>
  <si>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</si>
  <si>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</si>
  <si>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</si>
  <si>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</si>
  <si>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</si>
  <si>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</si>
  <si>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</si>
  <si>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</si>
  <si>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</si>
  <si>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</si>
  <si>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</si>
  <si>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</si>
  <si>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</si>
  <si>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</si>
  <si>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</si>
  <si>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Cheque 612 - £6.01
Cheque 613 - £291.72
Cheque 614 - £211.40
Cheque 615 - £52.80
Cheque 616 - £231.56
Cheque 617 - £50.00
Cheque 618 - £66.00</t>
  </si>
  <si>
    <r>
      <rPr>
        <sz val="8"/>
        <rFont val="Arial"/>
        <family val="2"/>
      </rPr>
      <t>Cheque 608 - £450.00</t>
    </r>
    <r>
      <rPr>
        <sz val="8"/>
        <color rgb="FFFF0000"/>
        <rFont val="Arial"/>
        <family val="2"/>
      </rPr>
      <t xml:space="preserve">
Cheque 610 - £52.80</t>
    </r>
  </si>
  <si>
    <t>BACS</t>
  </si>
  <si>
    <t>Savings</t>
  </si>
  <si>
    <t>Meet &amp; Mingle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</si>
</sst>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4" fontId="3" fillId="2" borderId="0" xfId="0" applyNumberFormat="1" applyFont="1" applyFill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10" borderId="0" xfId="0" applyFont="1" applyFill="1"/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2" borderId="2" xfId="0" applyNumberFormat="1" applyFont="1" applyFill="1" applyBorder="1" applyAlignment="1">
      <alignment horizontal="center" textRotation="90" wrapText="1"/>
    </xf>
    <xf numFmtId="164" fontId="4" fillId="12" borderId="22" xfId="0" applyNumberFormat="1" applyFont="1" applyFill="1" applyBorder="1"/>
    <xf numFmtId="164" fontId="4" fillId="12" borderId="1" xfId="0" applyNumberFormat="1" applyFont="1" applyFill="1" applyBorder="1"/>
    <xf numFmtId="164" fontId="3" fillId="12" borderId="22" xfId="0" applyNumberFormat="1" applyFont="1" applyFill="1" applyBorder="1"/>
    <xf numFmtId="164" fontId="4" fillId="12" borderId="32" xfId="0" applyNumberFormat="1" applyFont="1" applyFill="1" applyBorder="1"/>
    <xf numFmtId="164" fontId="4" fillId="12" borderId="3" xfId="0" applyNumberFormat="1" applyFont="1" applyFill="1" applyBorder="1"/>
    <xf numFmtId="0" fontId="6" fillId="13" borderId="15" xfId="0" applyFont="1" applyFill="1" applyBorder="1" applyAlignment="1">
      <alignment horizontal="center" textRotation="90" wrapText="1"/>
    </xf>
    <xf numFmtId="164" fontId="8" fillId="13" borderId="1" xfId="0" applyNumberFormat="1" applyFont="1" applyFill="1" applyBorder="1"/>
    <xf numFmtId="164" fontId="8" fillId="13" borderId="19" xfId="0" applyNumberFormat="1" applyFont="1" applyFill="1" applyBorder="1"/>
    <xf numFmtId="164" fontId="7" fillId="13" borderId="3" xfId="0" applyNumberFormat="1" applyFont="1" applyFill="1" applyBorder="1"/>
    <xf numFmtId="164" fontId="7" fillId="13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/>
    <xf numFmtId="4" fontId="11" fillId="11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6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16" fontId="1" fillId="0" borderId="1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164" fontId="8" fillId="14" borderId="1" xfId="0" applyNumberFormat="1" applyFont="1" applyFill="1" applyBorder="1"/>
    <xf numFmtId="164" fontId="4" fillId="14" borderId="1" xfId="0" applyNumberFormat="1" applyFont="1" applyFill="1" applyBorder="1"/>
    <xf numFmtId="164" fontId="4" fillId="14" borderId="5" xfId="0" applyNumberFormat="1" applyFont="1" applyFill="1" applyBorder="1"/>
    <xf numFmtId="164" fontId="4" fillId="14" borderId="22" xfId="0" applyNumberFormat="1" applyFont="1" applyFill="1" applyBorder="1"/>
    <xf numFmtId="164" fontId="8" fillId="14" borderId="19" xfId="0" applyNumberFormat="1" applyFont="1" applyFill="1" applyBorder="1"/>
    <xf numFmtId="0" fontId="4" fillId="14" borderId="0" xfId="0" applyFont="1" applyFill="1"/>
    <xf numFmtId="4" fontId="1" fillId="11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1" fillId="0" borderId="1" xfId="0" applyFont="1" applyBorder="1" applyAlignment="1">
      <alignment wrapText="1"/>
    </xf>
    <xf numFmtId="164" fontId="8" fillId="14" borderId="12" xfId="0" applyNumberFormat="1" applyFont="1" applyFill="1" applyBorder="1"/>
    <xf numFmtId="0" fontId="5" fillId="3" borderId="12" xfId="0" applyFont="1" applyFill="1" applyBorder="1"/>
    <xf numFmtId="16" fontId="1" fillId="15" borderId="1" xfId="0" applyNumberFormat="1" applyFont="1" applyFill="1" applyBorder="1"/>
    <xf numFmtId="0" fontId="1" fillId="15" borderId="1" xfId="0" applyFont="1" applyFill="1" applyBorder="1"/>
    <xf numFmtId="0" fontId="7" fillId="15" borderId="19" xfId="0" quotePrefix="1" applyFont="1" applyFill="1" applyBorder="1" applyAlignment="1">
      <alignment horizontal="center"/>
    </xf>
    <xf numFmtId="164" fontId="4" fillId="15" borderId="5" xfId="0" applyNumberFormat="1" applyFont="1" applyFill="1" applyBorder="1"/>
    <xf numFmtId="0" fontId="4" fillId="15" borderId="0" xfId="0" applyFont="1" applyFill="1"/>
    <xf numFmtId="164" fontId="8" fillId="15" borderId="12" xfId="0" applyNumberFormat="1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4" borderId="12" xfId="0" applyNumberFormat="1" applyFont="1" applyFill="1" applyBorder="1"/>
    <xf numFmtId="164" fontId="9" fillId="14" borderId="5" xfId="0" applyNumberFormat="1" applyFont="1" applyFill="1" applyBorder="1"/>
    <xf numFmtId="4" fontId="3" fillId="0" borderId="1" xfId="0" applyNumberFormat="1" applyFont="1" applyBorder="1"/>
    <xf numFmtId="164" fontId="9" fillId="14" borderId="37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1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1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164" fontId="1" fillId="15" borderId="12" xfId="0" applyNumberFormat="1" applyFont="1" applyFill="1" applyBorder="1"/>
    <xf numFmtId="164" fontId="1" fillId="15" borderId="5" xfId="0" applyNumberFormat="1" applyFont="1" applyFill="1" applyBorder="1"/>
    <xf numFmtId="164" fontId="1" fillId="12" borderId="22" xfId="0" applyNumberFormat="1" applyFont="1" applyFill="1" applyBorder="1"/>
    <xf numFmtId="164" fontId="1" fillId="12" borderId="1" xfId="0" applyNumberFormat="1" applyFont="1" applyFill="1" applyBorder="1"/>
    <xf numFmtId="0" fontId="1" fillId="15" borderId="0" xfId="0" applyFont="1" applyFill="1"/>
    <xf numFmtId="164" fontId="1" fillId="0" borderId="5" xfId="0" applyNumberFormat="1" applyFont="1" applyBorder="1"/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7" xfId="0" applyNumberFormat="1" applyFont="1" applyFill="1" applyBorder="1"/>
    <xf numFmtId="0" fontId="27" fillId="0" borderId="0" xfId="0" applyFont="1"/>
    <xf numFmtId="0" fontId="27" fillId="0" borderId="36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6" xfId="0" applyNumberFormat="1" applyBorder="1"/>
    <xf numFmtId="4" fontId="27" fillId="0" borderId="36" xfId="0" applyNumberFormat="1" applyFont="1" applyBorder="1"/>
    <xf numFmtId="4" fontId="0" fillId="0" borderId="47" xfId="0" applyNumberFormat="1" applyBorder="1"/>
    <xf numFmtId="0" fontId="28" fillId="0" borderId="41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167" fontId="0" fillId="0" borderId="4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6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7" fillId="0" borderId="41" xfId="0" quotePrefix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1" fillId="0" borderId="19" xfId="0" quotePrefix="1" applyFont="1" applyBorder="1" applyAlignment="1">
      <alignment horizontal="center"/>
    </xf>
    <xf numFmtId="0" fontId="1" fillId="15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R226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C1" sqref="C1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56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9.1796875" style="17" bestFit="1" customWidth="1"/>
    <col min="12" max="14" width="9.1796875" style="17" customWidth="1"/>
    <col min="15" max="16" width="9.26953125" style="35" customWidth="1"/>
    <col min="17" max="17" width="14.26953125" style="35" customWidth="1"/>
    <col min="18" max="18" width="8.6328125" style="35" customWidth="1"/>
    <col min="19" max="20" width="9" style="35" customWidth="1"/>
    <col min="21" max="21" width="7.54296875" style="35" customWidth="1"/>
    <col min="22" max="22" width="9.1796875" style="35" bestFit="1" customWidth="1"/>
    <col min="23" max="23" width="9.26953125" style="35" customWidth="1"/>
    <col min="24" max="25" width="7.26953125" style="35" customWidth="1"/>
    <col min="26" max="26" width="9.81640625" style="35" customWidth="1"/>
    <col min="27" max="27" width="10.7265625" style="35" customWidth="1"/>
    <col min="28" max="28" width="8.81640625" style="35" customWidth="1"/>
    <col min="29" max="29" width="9.7265625" style="35" customWidth="1"/>
    <col min="30" max="32" width="9.26953125" style="35" customWidth="1"/>
    <col min="33" max="33" width="9.1796875" style="35" customWidth="1"/>
    <col min="34" max="34" width="10.1796875" style="35" customWidth="1"/>
    <col min="35" max="35" width="11" style="35" customWidth="1"/>
    <col min="36" max="36" width="10.26953125" style="35" customWidth="1"/>
    <col min="37" max="37" width="9.1796875" style="35" customWidth="1"/>
    <col min="38" max="38" width="10.1796875" style="19" customWidth="1"/>
    <col min="39" max="39" width="10.1796875" style="38" customWidth="1"/>
    <col min="40" max="40" width="10.1796875" style="19" customWidth="1"/>
    <col min="41" max="16384" width="8.81640625" style="7"/>
  </cols>
  <sheetData>
    <row r="1" spans="1:40" ht="13.5" thickBot="1" x14ac:dyDescent="0.35">
      <c r="AL1" s="1"/>
      <c r="AM1" s="25"/>
      <c r="AN1" s="6"/>
    </row>
    <row r="2" spans="1:40" x14ac:dyDescent="0.3">
      <c r="A2" s="221" t="s">
        <v>98</v>
      </c>
      <c r="B2" s="65" t="s">
        <v>81</v>
      </c>
      <c r="C2" s="39" t="s">
        <v>8</v>
      </c>
      <c r="D2" s="52"/>
      <c r="E2" s="40"/>
      <c r="F2" s="40"/>
      <c r="G2" s="40"/>
      <c r="H2" s="40"/>
      <c r="I2" s="40"/>
      <c r="J2" s="40"/>
      <c r="K2" s="40"/>
      <c r="L2" s="40"/>
      <c r="M2" s="40"/>
      <c r="N2" s="40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2"/>
      <c r="AG2" s="24"/>
      <c r="AH2" s="24"/>
      <c r="AI2" s="24"/>
      <c r="AJ2" s="24"/>
      <c r="AK2" s="24"/>
      <c r="AL2" s="6"/>
      <c r="AM2" s="6"/>
      <c r="AN2" s="6"/>
    </row>
    <row r="3" spans="1:40" x14ac:dyDescent="0.3">
      <c r="A3" s="41" t="s">
        <v>9</v>
      </c>
      <c r="B3" s="3" t="s">
        <v>10</v>
      </c>
      <c r="C3" s="3"/>
      <c r="D3" s="60" t="s">
        <v>33</v>
      </c>
      <c r="E3" s="152">
        <v>26676.82</v>
      </c>
      <c r="F3" s="5"/>
      <c r="G3" s="5"/>
      <c r="H3" s="5"/>
      <c r="I3" s="5"/>
      <c r="J3" s="5"/>
      <c r="K3" s="5"/>
      <c r="L3" s="5"/>
      <c r="M3" s="5"/>
      <c r="N3" s="5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  <c r="AE3" s="27"/>
      <c r="AF3" s="26"/>
      <c r="AG3" s="28"/>
      <c r="AH3" s="28"/>
      <c r="AI3" s="28"/>
      <c r="AJ3" s="28"/>
      <c r="AK3" s="28"/>
      <c r="AL3" s="8"/>
      <c r="AM3" s="29"/>
      <c r="AN3" s="29"/>
    </row>
    <row r="4" spans="1:40" x14ac:dyDescent="0.3">
      <c r="A4" s="41"/>
      <c r="B4" s="3"/>
      <c r="C4" s="3"/>
      <c r="D4" s="60" t="s">
        <v>161</v>
      </c>
      <c r="E4" s="154">
        <v>16254.34</v>
      </c>
      <c r="F4" s="5"/>
      <c r="G4" s="5"/>
      <c r="H4" s="5"/>
      <c r="I4" s="5"/>
      <c r="J4" s="5"/>
      <c r="K4" s="5"/>
      <c r="L4" s="5"/>
      <c r="M4" s="5"/>
      <c r="N4" s="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7"/>
      <c r="AE4" s="27"/>
      <c r="AF4" s="26"/>
      <c r="AG4" s="28"/>
      <c r="AH4" s="28"/>
      <c r="AI4" s="28"/>
      <c r="AJ4" s="28"/>
      <c r="AK4" s="28"/>
      <c r="AL4" s="8"/>
      <c r="AM4" s="29"/>
      <c r="AN4" s="29"/>
    </row>
    <row r="5" spans="1:40" x14ac:dyDescent="0.3">
      <c r="A5" s="41"/>
      <c r="B5" s="3"/>
      <c r="C5" s="3"/>
      <c r="D5" s="60" t="s">
        <v>99</v>
      </c>
      <c r="E5" s="139">
        <v>620.26</v>
      </c>
      <c r="F5" s="240"/>
      <c r="G5" s="240"/>
      <c r="H5" s="240"/>
      <c r="I5" s="240"/>
      <c r="J5" s="240"/>
      <c r="K5" s="240"/>
      <c r="L5" s="240"/>
      <c r="M5" s="240"/>
      <c r="N5" s="240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2"/>
      <c r="AE5" s="242"/>
      <c r="AF5" s="241"/>
      <c r="AG5" s="243"/>
      <c r="AH5" s="243"/>
      <c r="AI5" s="243"/>
      <c r="AJ5" s="243"/>
      <c r="AK5" s="243"/>
      <c r="AL5" s="245"/>
      <c r="AM5" s="244"/>
      <c r="AN5" s="244"/>
    </row>
    <row r="6" spans="1:40" ht="13.5" thickBot="1" x14ac:dyDescent="0.35">
      <c r="A6" s="41"/>
      <c r="B6" s="3"/>
      <c r="C6" s="3"/>
      <c r="D6" s="54" t="s">
        <v>11</v>
      </c>
      <c r="E6" s="71">
        <f>SUM(E3:E4)-E5</f>
        <v>42310.9</v>
      </c>
      <c r="F6" s="240"/>
      <c r="G6" s="240"/>
      <c r="H6" s="240"/>
      <c r="I6" s="240"/>
      <c r="J6" s="240"/>
      <c r="K6" s="240"/>
      <c r="L6" s="240"/>
      <c r="M6" s="240"/>
      <c r="N6" s="240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2"/>
      <c r="AE6" s="242"/>
      <c r="AF6" s="241"/>
      <c r="AG6" s="243"/>
      <c r="AH6" s="243"/>
      <c r="AI6" s="243"/>
      <c r="AJ6" s="243"/>
      <c r="AK6" s="243"/>
      <c r="AL6" s="245"/>
      <c r="AM6" s="244"/>
      <c r="AN6" s="244"/>
    </row>
    <row r="7" spans="1:40" ht="75.75" customHeight="1" thickBot="1" x14ac:dyDescent="0.35">
      <c r="A7" s="42"/>
      <c r="B7" s="3"/>
      <c r="C7" s="3"/>
      <c r="D7" s="54"/>
      <c r="E7" s="71"/>
      <c r="F7" s="72"/>
      <c r="G7" s="78" t="s">
        <v>1</v>
      </c>
      <c r="H7" s="78" t="s">
        <v>82</v>
      </c>
      <c r="I7" s="78" t="s">
        <v>83</v>
      </c>
      <c r="J7" s="78" t="s">
        <v>84</v>
      </c>
      <c r="K7" s="78"/>
      <c r="L7" s="78"/>
      <c r="M7" s="78"/>
      <c r="N7" s="78"/>
      <c r="O7" s="84" t="s">
        <v>56</v>
      </c>
      <c r="P7" s="84"/>
      <c r="Q7" s="84"/>
      <c r="R7" s="84"/>
      <c r="S7" s="84"/>
      <c r="T7" s="84" t="s">
        <v>57</v>
      </c>
      <c r="U7" s="84"/>
      <c r="V7" s="84" t="s">
        <v>58</v>
      </c>
      <c r="W7" s="84"/>
      <c r="X7" s="84"/>
      <c r="Y7" s="84"/>
      <c r="Z7" s="84"/>
      <c r="AA7" s="84" t="s">
        <v>59</v>
      </c>
      <c r="AB7" s="84"/>
      <c r="AC7" s="84"/>
      <c r="AD7" s="84" t="s">
        <v>60</v>
      </c>
      <c r="AE7" s="84"/>
      <c r="AF7" s="84" t="s">
        <v>61</v>
      </c>
      <c r="AG7" s="84" t="s">
        <v>62</v>
      </c>
      <c r="AH7" s="84"/>
      <c r="AI7" s="84"/>
      <c r="AJ7" s="84" t="s">
        <v>51</v>
      </c>
      <c r="AK7" s="84"/>
      <c r="AL7" s="84" t="s">
        <v>19</v>
      </c>
      <c r="AM7" s="84"/>
      <c r="AN7" s="84"/>
    </row>
    <row r="8" spans="1:40" s="21" customFormat="1" ht="113.5" customHeight="1" x14ac:dyDescent="0.25">
      <c r="A8" s="43" t="s">
        <v>12</v>
      </c>
      <c r="B8" s="20" t="s">
        <v>13</v>
      </c>
      <c r="C8" s="20" t="s">
        <v>155</v>
      </c>
      <c r="D8" s="67" t="s">
        <v>154</v>
      </c>
      <c r="E8" s="73" t="s">
        <v>34</v>
      </c>
      <c r="F8" s="74" t="s">
        <v>35</v>
      </c>
      <c r="G8" s="78" t="s">
        <v>1</v>
      </c>
      <c r="H8" s="78" t="s">
        <v>52</v>
      </c>
      <c r="I8" s="78" t="s">
        <v>31</v>
      </c>
      <c r="J8" s="78" t="s">
        <v>85</v>
      </c>
      <c r="K8" s="78" t="s">
        <v>61</v>
      </c>
      <c r="L8" s="78" t="s">
        <v>19</v>
      </c>
      <c r="M8" s="78" t="s">
        <v>72</v>
      </c>
      <c r="N8" s="78" t="s">
        <v>86</v>
      </c>
      <c r="O8" s="84" t="s">
        <v>63</v>
      </c>
      <c r="P8" s="84" t="s">
        <v>101</v>
      </c>
      <c r="Q8" s="84" t="s">
        <v>64</v>
      </c>
      <c r="R8" s="84" t="s">
        <v>97</v>
      </c>
      <c r="S8" s="84" t="s">
        <v>50</v>
      </c>
      <c r="T8" s="84" t="s">
        <v>65</v>
      </c>
      <c r="U8" s="84" t="s">
        <v>18</v>
      </c>
      <c r="V8" s="84" t="s">
        <v>66</v>
      </c>
      <c r="W8" s="84" t="s">
        <v>67</v>
      </c>
      <c r="X8" s="84" t="s">
        <v>39</v>
      </c>
      <c r="Y8" s="84" t="s">
        <v>68</v>
      </c>
      <c r="Z8" s="84" t="s">
        <v>69</v>
      </c>
      <c r="AA8" s="84" t="s">
        <v>70</v>
      </c>
      <c r="AB8" s="84" t="s">
        <v>71</v>
      </c>
      <c r="AC8" s="84" t="s">
        <v>103</v>
      </c>
      <c r="AD8" s="84" t="s">
        <v>73</v>
      </c>
      <c r="AE8" s="84" t="s">
        <v>74</v>
      </c>
      <c r="AF8" s="84" t="s">
        <v>75</v>
      </c>
      <c r="AG8" s="84" t="s">
        <v>76</v>
      </c>
      <c r="AH8" s="84" t="s">
        <v>77</v>
      </c>
      <c r="AI8" s="84" t="s">
        <v>78</v>
      </c>
      <c r="AJ8" s="84" t="s">
        <v>79</v>
      </c>
      <c r="AK8" s="84" t="s">
        <v>80</v>
      </c>
      <c r="AL8" s="84" t="s">
        <v>19</v>
      </c>
      <c r="AM8" s="232" t="s">
        <v>93</v>
      </c>
      <c r="AN8" s="233" t="s">
        <v>94</v>
      </c>
    </row>
    <row r="9" spans="1:40" x14ac:dyDescent="0.3">
      <c r="A9" s="61">
        <v>45021</v>
      </c>
      <c r="B9" s="58" t="s">
        <v>52</v>
      </c>
      <c r="C9" s="60" t="s">
        <v>117</v>
      </c>
      <c r="D9" s="305" t="s">
        <v>160</v>
      </c>
      <c r="E9" s="205"/>
      <c r="F9" s="76">
        <v>73.069999999999993</v>
      </c>
      <c r="G9" s="79"/>
      <c r="H9" s="80">
        <v>73.069999999999993</v>
      </c>
      <c r="I9" s="80"/>
      <c r="J9" s="80"/>
      <c r="K9" s="80"/>
      <c r="L9" s="80"/>
      <c r="M9" s="80"/>
      <c r="N9" s="80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6"/>
      <c r="AL9" s="86"/>
      <c r="AM9" s="236"/>
      <c r="AN9" s="237"/>
    </row>
    <row r="10" spans="1:40" x14ac:dyDescent="0.3">
      <c r="A10" s="61">
        <v>45030</v>
      </c>
      <c r="B10" s="58" t="s">
        <v>1</v>
      </c>
      <c r="C10" s="60" t="s">
        <v>117</v>
      </c>
      <c r="D10" s="305" t="s">
        <v>160</v>
      </c>
      <c r="E10" s="205">
        <v>7488</v>
      </c>
      <c r="F10" s="76"/>
      <c r="G10" s="79">
        <v>7488</v>
      </c>
      <c r="H10" s="80"/>
      <c r="I10" s="80"/>
      <c r="J10" s="80"/>
      <c r="K10" s="80"/>
      <c r="L10" s="80"/>
      <c r="M10" s="80"/>
      <c r="N10" s="80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6"/>
      <c r="AL10" s="86"/>
      <c r="AM10" s="236"/>
      <c r="AN10" s="237"/>
    </row>
    <row r="11" spans="1:40" x14ac:dyDescent="0.3">
      <c r="A11" s="61">
        <v>45040</v>
      </c>
      <c r="B11" s="58" t="s">
        <v>148</v>
      </c>
      <c r="C11" s="60" t="s">
        <v>117</v>
      </c>
      <c r="D11" s="305" t="s">
        <v>160</v>
      </c>
      <c r="E11" s="205">
        <v>22</v>
      </c>
      <c r="F11" s="76"/>
      <c r="G11" s="79"/>
      <c r="H11" s="80"/>
      <c r="I11" s="80"/>
      <c r="J11" s="80"/>
      <c r="K11" s="80"/>
      <c r="L11" s="80"/>
      <c r="M11" s="80"/>
      <c r="N11" s="80">
        <v>22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6"/>
      <c r="AL11" s="86"/>
      <c r="AM11" s="236"/>
      <c r="AN11" s="237"/>
    </row>
    <row r="12" spans="1:40" x14ac:dyDescent="0.3">
      <c r="A12" s="61">
        <v>45041</v>
      </c>
      <c r="B12" s="58" t="s">
        <v>149</v>
      </c>
      <c r="C12" s="60" t="s">
        <v>117</v>
      </c>
      <c r="D12" s="305" t="s">
        <v>160</v>
      </c>
      <c r="E12" s="205">
        <v>520.19000000000005</v>
      </c>
      <c r="F12" s="76"/>
      <c r="G12" s="79"/>
      <c r="H12" s="80"/>
      <c r="I12" s="80"/>
      <c r="J12" s="80">
        <v>520.19000000000005</v>
      </c>
      <c r="K12" s="80"/>
      <c r="L12" s="80"/>
      <c r="M12" s="80"/>
      <c r="N12" s="80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6"/>
      <c r="AL12" s="86"/>
      <c r="AM12" s="236"/>
      <c r="AN12" s="237"/>
    </row>
    <row r="13" spans="1:40" x14ac:dyDescent="0.3">
      <c r="A13" s="61">
        <v>45033</v>
      </c>
      <c r="B13" s="58" t="s">
        <v>151</v>
      </c>
      <c r="C13" s="60" t="s">
        <v>117</v>
      </c>
      <c r="D13" s="68">
        <v>612</v>
      </c>
      <c r="E13" s="75">
        <v>6.01</v>
      </c>
      <c r="F13" s="76"/>
      <c r="G13" s="79"/>
      <c r="H13" s="80"/>
      <c r="I13" s="80"/>
      <c r="J13" s="80"/>
      <c r="K13" s="80"/>
      <c r="L13" s="80"/>
      <c r="M13" s="80"/>
      <c r="N13" s="80"/>
      <c r="O13" s="85"/>
      <c r="P13" s="85"/>
      <c r="Q13" s="85"/>
      <c r="R13" s="85">
        <v>6.01</v>
      </c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  <c r="AL13" s="86"/>
      <c r="AM13" s="236"/>
      <c r="AN13" s="237"/>
    </row>
    <row r="14" spans="1:40" x14ac:dyDescent="0.3">
      <c r="A14" s="61">
        <v>45033</v>
      </c>
      <c r="B14" s="58" t="s">
        <v>152</v>
      </c>
      <c r="C14" s="60">
        <v>3838</v>
      </c>
      <c r="D14" s="68">
        <v>613</v>
      </c>
      <c r="E14" s="75">
        <v>291.72000000000003</v>
      </c>
      <c r="F14" s="76"/>
      <c r="G14" s="79"/>
      <c r="H14" s="80"/>
      <c r="I14" s="80"/>
      <c r="J14" s="80"/>
      <c r="K14" s="80"/>
      <c r="L14" s="80"/>
      <c r="M14" s="80"/>
      <c r="N14" s="80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>
        <v>291.72000000000003</v>
      </c>
      <c r="AC14" s="85"/>
      <c r="AD14" s="85"/>
      <c r="AE14" s="85"/>
      <c r="AF14" s="85"/>
      <c r="AG14" s="85"/>
      <c r="AH14" s="85"/>
      <c r="AI14" s="85"/>
      <c r="AJ14" s="85"/>
      <c r="AK14" s="86"/>
      <c r="AL14" s="86"/>
      <c r="AM14" s="234"/>
      <c r="AN14" s="235"/>
    </row>
    <row r="15" spans="1:40" x14ac:dyDescent="0.3">
      <c r="A15" s="61">
        <v>45033</v>
      </c>
      <c r="B15" s="58" t="s">
        <v>153</v>
      </c>
      <c r="C15" s="60" t="s">
        <v>117</v>
      </c>
      <c r="D15" s="68">
        <v>614</v>
      </c>
      <c r="E15" s="75">
        <v>211.4</v>
      </c>
      <c r="F15" s="76"/>
      <c r="G15" s="79"/>
      <c r="H15" s="80"/>
      <c r="I15" s="80"/>
      <c r="J15" s="80"/>
      <c r="K15" s="80"/>
      <c r="L15" s="80"/>
      <c r="M15" s="80"/>
      <c r="N15" s="80"/>
      <c r="O15" s="85">
        <v>211.4</v>
      </c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6"/>
      <c r="AL15" s="86"/>
      <c r="AM15" s="234"/>
      <c r="AN15" s="235"/>
    </row>
    <row r="16" spans="1:40" x14ac:dyDescent="0.3">
      <c r="A16" s="61">
        <v>45033</v>
      </c>
      <c r="B16" s="58" t="s">
        <v>118</v>
      </c>
      <c r="C16" s="60" t="s">
        <v>117</v>
      </c>
      <c r="D16" s="68">
        <v>615</v>
      </c>
      <c r="E16" s="75">
        <v>52.8</v>
      </c>
      <c r="F16" s="76"/>
      <c r="G16" s="79"/>
      <c r="H16" s="80"/>
      <c r="I16" s="80"/>
      <c r="J16" s="80"/>
      <c r="K16" s="80"/>
      <c r="L16" s="80"/>
      <c r="M16" s="80"/>
      <c r="N16" s="80"/>
      <c r="O16" s="85"/>
      <c r="P16" s="85">
        <v>52.8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6"/>
      <c r="AL16" s="86"/>
      <c r="AM16" s="234"/>
      <c r="AN16" s="235"/>
    </row>
    <row r="17" spans="1:40" x14ac:dyDescent="0.3">
      <c r="A17" s="61">
        <v>45033</v>
      </c>
      <c r="B17" s="58" t="s">
        <v>87</v>
      </c>
      <c r="C17" s="60">
        <v>15664</v>
      </c>
      <c r="D17" s="68">
        <v>616</v>
      </c>
      <c r="E17" s="75">
        <v>231.56</v>
      </c>
      <c r="F17" s="76"/>
      <c r="G17" s="79"/>
      <c r="H17" s="80"/>
      <c r="I17" s="80"/>
      <c r="J17" s="80"/>
      <c r="K17" s="80"/>
      <c r="L17" s="80"/>
      <c r="M17" s="80"/>
      <c r="N17" s="80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>
        <v>231.56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6"/>
      <c r="AL17" s="86"/>
      <c r="AM17" s="234"/>
      <c r="AN17" s="235"/>
    </row>
    <row r="18" spans="1:40" x14ac:dyDescent="0.3">
      <c r="A18" s="61">
        <v>45033</v>
      </c>
      <c r="B18" s="58" t="s">
        <v>156</v>
      </c>
      <c r="C18" s="60" t="s">
        <v>162</v>
      </c>
      <c r="D18" s="68">
        <v>617</v>
      </c>
      <c r="E18" s="75">
        <v>50</v>
      </c>
      <c r="F18" s="76"/>
      <c r="G18" s="79"/>
      <c r="H18" s="80"/>
      <c r="I18" s="80"/>
      <c r="J18" s="80"/>
      <c r="K18" s="80"/>
      <c r="L18" s="80"/>
      <c r="M18" s="80"/>
      <c r="N18" s="80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>
        <v>50</v>
      </c>
      <c r="AK18" s="86"/>
      <c r="AL18" s="86"/>
      <c r="AM18" s="234"/>
      <c r="AN18" s="235"/>
    </row>
    <row r="19" spans="1:40" x14ac:dyDescent="0.3">
      <c r="A19" s="61">
        <v>45046</v>
      </c>
      <c r="B19" s="58" t="s">
        <v>157</v>
      </c>
      <c r="C19" s="60" t="s">
        <v>117</v>
      </c>
      <c r="D19" s="68">
        <v>618</v>
      </c>
      <c r="E19" s="75">
        <v>66</v>
      </c>
      <c r="F19" s="76"/>
      <c r="G19" s="79"/>
      <c r="H19" s="80"/>
      <c r="I19" s="80"/>
      <c r="J19" s="80"/>
      <c r="K19" s="80"/>
      <c r="L19" s="80"/>
      <c r="M19" s="80"/>
      <c r="N19" s="80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>
        <v>66</v>
      </c>
      <c r="AK19" s="86"/>
      <c r="AL19" s="86"/>
      <c r="AM19" s="234">
        <f>SUM(G9:N19)</f>
        <v>8103.26</v>
      </c>
      <c r="AN19" s="235">
        <f>SUM(O9:AL19)</f>
        <v>909.49</v>
      </c>
    </row>
    <row r="20" spans="1:40" x14ac:dyDescent="0.3">
      <c r="A20" s="61"/>
      <c r="B20" s="58"/>
      <c r="C20" s="60"/>
      <c r="D20" s="68"/>
      <c r="E20" s="75"/>
      <c r="F20" s="76"/>
      <c r="G20" s="79"/>
      <c r="H20" s="80"/>
      <c r="I20" s="80"/>
      <c r="J20" s="80"/>
      <c r="K20" s="80"/>
      <c r="L20" s="80"/>
      <c r="M20" s="80"/>
      <c r="N20" s="80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6"/>
      <c r="AL20" s="86"/>
      <c r="AM20" s="236"/>
      <c r="AN20" s="237"/>
    </row>
    <row r="21" spans="1:40" x14ac:dyDescent="0.3">
      <c r="A21" s="61"/>
      <c r="B21" s="58"/>
      <c r="C21" s="60"/>
      <c r="D21" s="68"/>
      <c r="E21" s="75"/>
      <c r="F21" s="76"/>
      <c r="G21" s="79"/>
      <c r="H21" s="80"/>
      <c r="I21" s="80"/>
      <c r="J21" s="80"/>
      <c r="K21" s="80"/>
      <c r="L21" s="80"/>
      <c r="M21" s="80"/>
      <c r="N21" s="80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6"/>
      <c r="AL21" s="86"/>
      <c r="AM21" s="236"/>
      <c r="AN21" s="237"/>
    </row>
    <row r="22" spans="1:40" x14ac:dyDescent="0.3">
      <c r="A22" s="61"/>
      <c r="B22" s="58"/>
      <c r="C22" s="60"/>
      <c r="D22" s="68"/>
      <c r="E22" s="75"/>
      <c r="F22" s="76"/>
      <c r="G22" s="79"/>
      <c r="H22" s="80"/>
      <c r="I22" s="80"/>
      <c r="J22" s="80"/>
      <c r="K22" s="80"/>
      <c r="L22" s="80"/>
      <c r="M22" s="80"/>
      <c r="N22" s="80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  <c r="AL22" s="86"/>
      <c r="AM22" s="234"/>
      <c r="AN22" s="235"/>
    </row>
    <row r="23" spans="1:40" x14ac:dyDescent="0.3">
      <c r="A23" s="61"/>
      <c r="B23" s="58"/>
      <c r="C23" s="60"/>
      <c r="D23" s="68"/>
      <c r="E23" s="75"/>
      <c r="F23" s="76"/>
      <c r="G23" s="79"/>
      <c r="H23" s="80"/>
      <c r="I23" s="80"/>
      <c r="J23" s="80"/>
      <c r="K23" s="80"/>
      <c r="L23" s="80"/>
      <c r="M23" s="80"/>
      <c r="N23" s="80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6"/>
      <c r="AL23" s="86"/>
      <c r="AM23" s="234"/>
      <c r="AN23" s="235"/>
    </row>
    <row r="24" spans="1:40" x14ac:dyDescent="0.3">
      <c r="A24" s="61"/>
      <c r="B24" s="58"/>
      <c r="C24" s="60"/>
      <c r="D24" s="68"/>
      <c r="E24" s="205"/>
      <c r="F24" s="76"/>
      <c r="G24" s="79"/>
      <c r="H24" s="80"/>
      <c r="I24" s="80"/>
      <c r="J24" s="80"/>
      <c r="K24" s="80"/>
      <c r="L24" s="80"/>
      <c r="M24" s="80"/>
      <c r="N24" s="80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6"/>
      <c r="AL24" s="86"/>
      <c r="AM24" s="234"/>
      <c r="AN24" s="235"/>
    </row>
    <row r="25" spans="1:40" x14ac:dyDescent="0.3">
      <c r="A25" s="61"/>
      <c r="B25" s="58"/>
      <c r="C25" s="60"/>
      <c r="D25" s="68"/>
      <c r="E25" s="205"/>
      <c r="F25" s="76"/>
      <c r="G25" s="79"/>
      <c r="H25" s="80"/>
      <c r="I25" s="80"/>
      <c r="J25" s="80"/>
      <c r="K25" s="80"/>
      <c r="L25" s="80"/>
      <c r="M25" s="80"/>
      <c r="N25" s="80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86"/>
      <c r="AM25" s="234"/>
      <c r="AN25" s="235"/>
    </row>
    <row r="26" spans="1:40" x14ac:dyDescent="0.3">
      <c r="A26" s="61"/>
      <c r="B26" s="58"/>
      <c r="C26" s="60"/>
      <c r="D26" s="68"/>
      <c r="E26" s="205"/>
      <c r="F26" s="76"/>
      <c r="G26" s="79"/>
      <c r="H26" s="80"/>
      <c r="I26" s="80"/>
      <c r="J26" s="80"/>
      <c r="K26" s="80"/>
      <c r="L26" s="80"/>
      <c r="M26" s="80"/>
      <c r="N26" s="80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6"/>
      <c r="AL26" s="86"/>
      <c r="AM26" s="234"/>
      <c r="AN26" s="235"/>
    </row>
    <row r="27" spans="1:40" x14ac:dyDescent="0.3">
      <c r="A27" s="61"/>
      <c r="B27" s="58"/>
      <c r="C27" s="60"/>
      <c r="D27" s="68"/>
      <c r="E27" s="75"/>
      <c r="F27" s="76"/>
      <c r="G27" s="79"/>
      <c r="H27" s="80"/>
      <c r="I27" s="80"/>
      <c r="J27" s="80"/>
      <c r="K27" s="80"/>
      <c r="L27" s="80"/>
      <c r="M27" s="80"/>
      <c r="N27" s="80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6"/>
      <c r="AL27" s="86"/>
      <c r="AM27" s="234"/>
      <c r="AN27" s="235"/>
    </row>
    <row r="28" spans="1:40" x14ac:dyDescent="0.3">
      <c r="A28" s="61"/>
      <c r="B28" s="58"/>
      <c r="C28" s="60"/>
      <c r="D28" s="68"/>
      <c r="E28" s="75"/>
      <c r="F28" s="76"/>
      <c r="G28" s="79"/>
      <c r="H28" s="80"/>
      <c r="I28" s="80"/>
      <c r="J28" s="80"/>
      <c r="K28" s="80"/>
      <c r="L28" s="80"/>
      <c r="M28" s="80"/>
      <c r="N28" s="80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6"/>
      <c r="AL28" s="86"/>
      <c r="AM28" s="234"/>
      <c r="AN28" s="235"/>
    </row>
    <row r="29" spans="1:40" x14ac:dyDescent="0.3">
      <c r="A29" s="61"/>
      <c r="B29" s="58"/>
      <c r="C29" s="60"/>
      <c r="D29" s="68"/>
      <c r="E29" s="75"/>
      <c r="F29" s="76"/>
      <c r="G29" s="79"/>
      <c r="H29" s="80"/>
      <c r="I29" s="80"/>
      <c r="J29" s="80"/>
      <c r="K29" s="80"/>
      <c r="L29" s="80"/>
      <c r="M29" s="80"/>
      <c r="N29" s="80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6"/>
      <c r="AL29" s="86"/>
      <c r="AM29" s="236"/>
      <c r="AN29" s="237"/>
    </row>
    <row r="30" spans="1:40" x14ac:dyDescent="0.3">
      <c r="A30" s="61"/>
      <c r="B30" s="58"/>
      <c r="C30" s="60"/>
      <c r="D30" s="68"/>
      <c r="E30" s="75"/>
      <c r="F30" s="76"/>
      <c r="G30" s="79"/>
      <c r="H30" s="80"/>
      <c r="I30" s="80"/>
      <c r="J30" s="80"/>
      <c r="K30" s="80"/>
      <c r="L30" s="80"/>
      <c r="M30" s="80"/>
      <c r="N30" s="80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6"/>
      <c r="AL30" s="86"/>
      <c r="AM30" s="234"/>
      <c r="AN30" s="235"/>
    </row>
    <row r="31" spans="1:40" x14ac:dyDescent="0.3">
      <c r="A31" s="61"/>
      <c r="B31" s="58"/>
      <c r="C31" s="60"/>
      <c r="D31" s="68"/>
      <c r="E31" s="75"/>
      <c r="F31" s="76"/>
      <c r="G31" s="79"/>
      <c r="H31" s="80"/>
      <c r="I31" s="80"/>
      <c r="J31" s="80"/>
      <c r="K31" s="80"/>
      <c r="L31" s="80"/>
      <c r="M31" s="80"/>
      <c r="N31" s="80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6"/>
      <c r="AL31" s="86"/>
      <c r="AM31" s="236"/>
      <c r="AN31" s="237"/>
    </row>
    <row r="32" spans="1:40" x14ac:dyDescent="0.3">
      <c r="A32" s="206"/>
      <c r="B32" s="58"/>
      <c r="C32" s="60"/>
      <c r="D32" s="68"/>
      <c r="E32" s="75"/>
      <c r="F32" s="76"/>
      <c r="G32" s="79"/>
      <c r="H32" s="80"/>
      <c r="I32" s="80"/>
      <c r="J32" s="80"/>
      <c r="K32" s="80"/>
      <c r="L32" s="80"/>
      <c r="M32" s="80"/>
      <c r="N32" s="80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6"/>
      <c r="AL32" s="86"/>
      <c r="AM32" s="234"/>
      <c r="AN32" s="235"/>
    </row>
    <row r="33" spans="1:40" x14ac:dyDescent="0.3">
      <c r="A33" s="206"/>
      <c r="B33" s="58"/>
      <c r="C33" s="60"/>
      <c r="D33" s="68"/>
      <c r="E33" s="75"/>
      <c r="F33" s="76"/>
      <c r="G33" s="79"/>
      <c r="H33" s="80"/>
      <c r="I33" s="80"/>
      <c r="J33" s="80"/>
      <c r="K33" s="80"/>
      <c r="L33" s="80"/>
      <c r="M33" s="80"/>
      <c r="N33" s="80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86"/>
      <c r="AM33" s="234"/>
      <c r="AN33" s="235"/>
    </row>
    <row r="34" spans="1:40" x14ac:dyDescent="0.3">
      <c r="A34" s="206"/>
      <c r="B34" s="58"/>
      <c r="C34" s="60"/>
      <c r="D34" s="68"/>
      <c r="E34" s="75"/>
      <c r="F34" s="76"/>
      <c r="G34" s="79"/>
      <c r="H34" s="80"/>
      <c r="I34" s="80"/>
      <c r="J34" s="80"/>
      <c r="K34" s="80"/>
      <c r="L34" s="80"/>
      <c r="M34" s="80"/>
      <c r="N34" s="80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6"/>
      <c r="AL34" s="86"/>
      <c r="AM34" s="236"/>
      <c r="AN34" s="237"/>
    </row>
    <row r="35" spans="1:40" x14ac:dyDescent="0.3">
      <c r="A35" s="206"/>
      <c r="B35" s="58"/>
      <c r="C35" s="60"/>
      <c r="D35" s="68"/>
      <c r="E35" s="75"/>
      <c r="F35" s="76"/>
      <c r="G35" s="79"/>
      <c r="H35" s="80"/>
      <c r="I35" s="80"/>
      <c r="J35" s="80"/>
      <c r="K35" s="80"/>
      <c r="L35" s="80"/>
      <c r="M35" s="80"/>
      <c r="N35" s="80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6"/>
      <c r="AL35" s="86"/>
      <c r="AM35" s="236"/>
      <c r="AN35" s="237"/>
    </row>
    <row r="36" spans="1:40" x14ac:dyDescent="0.3">
      <c r="A36" s="206"/>
      <c r="B36" s="58"/>
      <c r="C36" s="60"/>
      <c r="D36" s="68"/>
      <c r="E36" s="75"/>
      <c r="F36" s="76"/>
      <c r="G36" s="79"/>
      <c r="H36" s="80"/>
      <c r="I36" s="80"/>
      <c r="J36" s="80"/>
      <c r="K36" s="80"/>
      <c r="L36" s="80"/>
      <c r="M36" s="80"/>
      <c r="N36" s="80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6"/>
      <c r="AL36" s="86"/>
      <c r="AM36" s="234"/>
      <c r="AN36" s="235"/>
    </row>
    <row r="37" spans="1:40" x14ac:dyDescent="0.3">
      <c r="A37" s="206"/>
      <c r="B37" s="58"/>
      <c r="C37" s="60"/>
      <c r="D37" s="68"/>
      <c r="E37" s="75"/>
      <c r="F37" s="76"/>
      <c r="G37" s="79"/>
      <c r="H37" s="80"/>
      <c r="I37" s="80"/>
      <c r="J37" s="80"/>
      <c r="K37" s="80"/>
      <c r="L37" s="80"/>
      <c r="M37" s="80"/>
      <c r="N37" s="80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6"/>
      <c r="AL37" s="86"/>
      <c r="AM37" s="236"/>
      <c r="AN37" s="237"/>
    </row>
    <row r="38" spans="1:40" x14ac:dyDescent="0.3">
      <c r="A38" s="206"/>
      <c r="B38" s="58"/>
      <c r="C38" s="60"/>
      <c r="D38" s="68"/>
      <c r="E38" s="75"/>
      <c r="F38" s="76"/>
      <c r="G38" s="79"/>
      <c r="H38" s="80"/>
      <c r="I38" s="80"/>
      <c r="J38" s="80"/>
      <c r="K38" s="80"/>
      <c r="L38" s="80"/>
      <c r="M38" s="80"/>
      <c r="N38" s="80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6"/>
      <c r="AL38" s="86"/>
      <c r="AM38" s="234"/>
      <c r="AN38" s="235"/>
    </row>
    <row r="39" spans="1:40" x14ac:dyDescent="0.3">
      <c r="A39" s="206"/>
      <c r="B39" s="58"/>
      <c r="C39" s="60"/>
      <c r="D39" s="68"/>
      <c r="E39" s="205"/>
      <c r="F39" s="76"/>
      <c r="G39" s="79"/>
      <c r="H39" s="80"/>
      <c r="I39" s="80"/>
      <c r="J39" s="80"/>
      <c r="K39" s="80"/>
      <c r="L39" s="80"/>
      <c r="M39" s="80"/>
      <c r="N39" s="80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6"/>
      <c r="AL39" s="86"/>
      <c r="AM39" s="234"/>
      <c r="AN39" s="235"/>
    </row>
    <row r="40" spans="1:40" x14ac:dyDescent="0.3">
      <c r="A40" s="206"/>
      <c r="B40" s="58"/>
      <c r="C40" s="60"/>
      <c r="D40" s="68"/>
      <c r="E40" s="205"/>
      <c r="F40" s="76"/>
      <c r="G40" s="79"/>
      <c r="H40" s="80"/>
      <c r="I40" s="80"/>
      <c r="J40" s="80"/>
      <c r="K40" s="80"/>
      <c r="L40" s="80"/>
      <c r="M40" s="80"/>
      <c r="N40" s="80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6"/>
      <c r="AL40" s="86"/>
      <c r="AM40" s="234"/>
      <c r="AN40" s="235"/>
    </row>
    <row r="41" spans="1:40" x14ac:dyDescent="0.3">
      <c r="A41" s="206"/>
      <c r="B41" s="58"/>
      <c r="C41" s="60"/>
      <c r="D41" s="68"/>
      <c r="E41" s="205"/>
      <c r="F41" s="76"/>
      <c r="G41" s="79"/>
      <c r="H41" s="80"/>
      <c r="I41" s="80"/>
      <c r="J41" s="80"/>
      <c r="K41" s="80"/>
      <c r="L41" s="80"/>
      <c r="M41" s="80"/>
      <c r="N41" s="80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6"/>
      <c r="AL41" s="86"/>
      <c r="AM41" s="234"/>
      <c r="AN41" s="235"/>
    </row>
    <row r="42" spans="1:40" s="230" customFormat="1" x14ac:dyDescent="0.3">
      <c r="A42" s="226"/>
      <c r="B42" s="227"/>
      <c r="C42" s="306"/>
      <c r="D42" s="228"/>
      <c r="E42" s="231"/>
      <c r="F42" s="229"/>
      <c r="G42" s="79"/>
      <c r="H42" s="80"/>
      <c r="I42" s="80"/>
      <c r="J42" s="80"/>
      <c r="K42" s="80"/>
      <c r="L42" s="80"/>
      <c r="M42" s="80"/>
      <c r="N42" s="80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6"/>
      <c r="AL42" s="86"/>
      <c r="AM42" s="236"/>
      <c r="AN42" s="237"/>
    </row>
    <row r="43" spans="1:40" s="215" customFormat="1" x14ac:dyDescent="0.3">
      <c r="A43" s="226"/>
      <c r="B43" s="58"/>
      <c r="C43" s="60"/>
      <c r="D43" s="68"/>
      <c r="E43" s="224"/>
      <c r="F43" s="212"/>
      <c r="G43" s="213"/>
      <c r="H43" s="211"/>
      <c r="I43" s="211"/>
      <c r="J43" s="211"/>
      <c r="K43" s="211"/>
      <c r="L43" s="211"/>
      <c r="M43" s="211"/>
      <c r="N43" s="211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4"/>
      <c r="AL43" s="86"/>
      <c r="AM43" s="236"/>
      <c r="AN43" s="237"/>
    </row>
    <row r="44" spans="1:40" x14ac:dyDescent="0.3">
      <c r="A44" s="226"/>
      <c r="B44" s="58"/>
      <c r="C44" s="60"/>
      <c r="D44" s="68"/>
      <c r="E44" s="205"/>
      <c r="F44" s="76"/>
      <c r="G44" s="79"/>
      <c r="H44" s="80"/>
      <c r="I44" s="80"/>
      <c r="J44" s="80"/>
      <c r="K44" s="80"/>
      <c r="L44" s="80"/>
      <c r="M44" s="80"/>
      <c r="N44" s="80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6"/>
      <c r="AL44" s="86"/>
      <c r="AM44" s="234"/>
      <c r="AN44" s="235"/>
    </row>
    <row r="45" spans="1:40" x14ac:dyDescent="0.3">
      <c r="A45" s="226"/>
      <c r="B45" s="58"/>
      <c r="C45" s="60"/>
      <c r="D45" s="68"/>
      <c r="E45" s="205"/>
      <c r="F45" s="76"/>
      <c r="G45" s="79"/>
      <c r="H45" s="80"/>
      <c r="I45" s="80"/>
      <c r="J45" s="80"/>
      <c r="K45" s="80"/>
      <c r="L45" s="80"/>
      <c r="M45" s="80"/>
      <c r="N45" s="80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6"/>
      <c r="AL45" s="86"/>
      <c r="AM45" s="234"/>
      <c r="AN45" s="235"/>
    </row>
    <row r="46" spans="1:40" x14ac:dyDescent="0.3">
      <c r="A46" s="226"/>
      <c r="B46" s="58"/>
      <c r="C46" s="60"/>
      <c r="D46" s="68"/>
      <c r="E46" s="205"/>
      <c r="F46" s="76"/>
      <c r="G46" s="79"/>
      <c r="H46" s="80"/>
      <c r="I46" s="80"/>
      <c r="J46" s="80"/>
      <c r="K46" s="80"/>
      <c r="L46" s="80"/>
      <c r="M46" s="80"/>
      <c r="N46" s="80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6"/>
      <c r="AL46" s="86"/>
      <c r="AM46" s="234"/>
      <c r="AN46" s="235"/>
    </row>
    <row r="47" spans="1:40" x14ac:dyDescent="0.3">
      <c r="A47" s="206"/>
      <c r="B47" s="58"/>
      <c r="C47" s="60"/>
      <c r="D47" s="68"/>
      <c r="E47" s="75"/>
      <c r="F47" s="76"/>
      <c r="G47" s="79"/>
      <c r="H47" s="80"/>
      <c r="I47" s="80"/>
      <c r="J47" s="80"/>
      <c r="K47" s="80"/>
      <c r="L47" s="80"/>
      <c r="M47" s="80"/>
      <c r="N47" s="80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6"/>
      <c r="AL47" s="86"/>
      <c r="AM47" s="234"/>
      <c r="AN47" s="235"/>
    </row>
    <row r="48" spans="1:40" x14ac:dyDescent="0.3">
      <c r="A48" s="206"/>
      <c r="B48" s="58"/>
      <c r="C48" s="60"/>
      <c r="D48" s="68"/>
      <c r="E48" s="75"/>
      <c r="F48" s="76"/>
      <c r="G48" s="79"/>
      <c r="H48" s="80"/>
      <c r="I48" s="80"/>
      <c r="J48" s="80"/>
      <c r="K48" s="80"/>
      <c r="L48" s="80"/>
      <c r="M48" s="80"/>
      <c r="N48" s="80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6"/>
      <c r="AL48" s="86"/>
      <c r="AM48" s="234"/>
      <c r="AN48" s="235"/>
    </row>
    <row r="49" spans="1:40" x14ac:dyDescent="0.3">
      <c r="A49" s="206"/>
      <c r="B49" s="58"/>
      <c r="C49" s="60"/>
      <c r="D49" s="68"/>
      <c r="E49" s="205"/>
      <c r="F49" s="76"/>
      <c r="G49" s="79"/>
      <c r="H49" s="80"/>
      <c r="I49" s="80"/>
      <c r="J49" s="80"/>
      <c r="K49" s="80"/>
      <c r="L49" s="80"/>
      <c r="M49" s="80"/>
      <c r="N49" s="80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6"/>
      <c r="AL49" s="86"/>
      <c r="AM49" s="234"/>
      <c r="AN49" s="235"/>
    </row>
    <row r="50" spans="1:40" x14ac:dyDescent="0.3">
      <c r="A50" s="206"/>
      <c r="B50" s="58"/>
      <c r="C50" s="60"/>
      <c r="D50" s="68"/>
      <c r="E50" s="205"/>
      <c r="F50" s="76"/>
      <c r="G50" s="79"/>
      <c r="H50" s="80"/>
      <c r="I50" s="80"/>
      <c r="J50" s="80"/>
      <c r="K50" s="80"/>
      <c r="L50" s="80"/>
      <c r="M50" s="80"/>
      <c r="N50" s="80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6"/>
      <c r="AL50" s="86"/>
      <c r="AM50" s="234"/>
      <c r="AN50" s="235"/>
    </row>
    <row r="51" spans="1:40" x14ac:dyDescent="0.3">
      <c r="A51" s="206"/>
      <c r="B51" s="58"/>
      <c r="C51" s="60"/>
      <c r="D51" s="68"/>
      <c r="E51" s="75"/>
      <c r="F51" s="76"/>
      <c r="G51" s="79"/>
      <c r="H51" s="80"/>
      <c r="I51" s="80"/>
      <c r="J51" s="80"/>
      <c r="K51" s="80"/>
      <c r="L51" s="80"/>
      <c r="M51" s="80"/>
      <c r="N51" s="80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6"/>
      <c r="AL51" s="86"/>
      <c r="AM51" s="236"/>
      <c r="AN51" s="237"/>
    </row>
    <row r="52" spans="1:40" x14ac:dyDescent="0.3">
      <c r="A52" s="206"/>
      <c r="B52" s="58"/>
      <c r="C52" s="60"/>
      <c r="D52" s="68"/>
      <c r="E52" s="75"/>
      <c r="F52" s="76"/>
      <c r="G52" s="79"/>
      <c r="H52" s="80"/>
      <c r="I52" s="80"/>
      <c r="J52" s="80"/>
      <c r="K52" s="80"/>
      <c r="L52" s="80"/>
      <c r="M52" s="80"/>
      <c r="N52" s="80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6"/>
      <c r="AL52" s="86"/>
      <c r="AM52" s="236"/>
      <c r="AN52" s="237"/>
    </row>
    <row r="53" spans="1:40" s="230" customFormat="1" x14ac:dyDescent="0.3">
      <c r="A53" s="206"/>
      <c r="B53" s="227"/>
      <c r="C53" s="306"/>
      <c r="D53" s="228"/>
      <c r="E53" s="231"/>
      <c r="F53" s="229"/>
      <c r="G53" s="79"/>
      <c r="H53" s="80"/>
      <c r="I53" s="80"/>
      <c r="J53" s="80"/>
      <c r="K53" s="80"/>
      <c r="L53" s="80"/>
      <c r="M53" s="80"/>
      <c r="N53" s="80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6"/>
      <c r="AL53" s="86"/>
      <c r="AM53" s="236"/>
      <c r="AN53" s="237"/>
    </row>
    <row r="54" spans="1:40" s="230" customFormat="1" x14ac:dyDescent="0.3">
      <c r="A54" s="206"/>
      <c r="B54" s="227"/>
      <c r="C54" s="306"/>
      <c r="D54" s="228"/>
      <c r="E54" s="231"/>
      <c r="F54" s="229"/>
      <c r="G54" s="79"/>
      <c r="H54" s="80"/>
      <c r="I54" s="80"/>
      <c r="J54" s="80"/>
      <c r="K54" s="80"/>
      <c r="L54" s="80"/>
      <c r="M54" s="80"/>
      <c r="N54" s="80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6"/>
      <c r="AL54" s="86"/>
      <c r="AM54" s="236"/>
      <c r="AN54" s="237"/>
    </row>
    <row r="55" spans="1:40" s="230" customFormat="1" x14ac:dyDescent="0.3">
      <c r="A55" s="206"/>
      <c r="B55" s="227"/>
      <c r="C55" s="306"/>
      <c r="D55" s="228"/>
      <c r="E55" s="231"/>
      <c r="F55" s="229"/>
      <c r="G55" s="79"/>
      <c r="H55" s="80"/>
      <c r="I55" s="80"/>
      <c r="J55" s="80"/>
      <c r="K55" s="80"/>
      <c r="L55" s="80"/>
      <c r="M55" s="80"/>
      <c r="N55" s="80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6"/>
      <c r="AL55" s="86"/>
      <c r="AM55" s="234"/>
      <c r="AN55" s="235"/>
    </row>
    <row r="56" spans="1:40" s="276" customFormat="1" x14ac:dyDescent="0.3">
      <c r="A56" s="206"/>
      <c r="B56" s="227"/>
      <c r="C56" s="306"/>
      <c r="D56" s="228"/>
      <c r="E56" s="272"/>
      <c r="F56" s="273"/>
      <c r="G56" s="274"/>
      <c r="H56" s="275"/>
      <c r="I56" s="275"/>
      <c r="J56" s="275"/>
      <c r="K56" s="275"/>
      <c r="L56" s="275"/>
      <c r="M56" s="275"/>
      <c r="N56" s="27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6"/>
      <c r="AL56" s="86"/>
      <c r="AM56" s="234"/>
      <c r="AN56" s="235"/>
    </row>
    <row r="57" spans="1:40" s="276" customFormat="1" x14ac:dyDescent="0.3">
      <c r="A57" s="206"/>
      <c r="B57" s="227"/>
      <c r="C57" s="306"/>
      <c r="D57" s="228"/>
      <c r="E57" s="272"/>
      <c r="F57" s="273"/>
      <c r="G57" s="274"/>
      <c r="H57" s="275"/>
      <c r="I57" s="275"/>
      <c r="J57" s="275"/>
      <c r="K57" s="275"/>
      <c r="L57" s="275"/>
      <c r="M57" s="275"/>
      <c r="N57" s="27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6"/>
      <c r="AL57" s="86"/>
      <c r="AM57" s="234"/>
      <c r="AN57" s="235"/>
    </row>
    <row r="58" spans="1:40" s="276" customFormat="1" x14ac:dyDescent="0.3">
      <c r="A58" s="206"/>
      <c r="B58" s="227"/>
      <c r="C58" s="306"/>
      <c r="D58" s="228"/>
      <c r="E58" s="272"/>
      <c r="F58" s="273"/>
      <c r="G58" s="274"/>
      <c r="H58" s="275"/>
      <c r="I58" s="275"/>
      <c r="J58" s="275"/>
      <c r="K58" s="275"/>
      <c r="L58" s="275"/>
      <c r="M58" s="275"/>
      <c r="N58" s="27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6"/>
      <c r="AL58" s="86"/>
      <c r="AM58" s="234"/>
      <c r="AN58" s="235"/>
    </row>
    <row r="59" spans="1:40" s="276" customFormat="1" x14ac:dyDescent="0.3">
      <c r="A59" s="206"/>
      <c r="B59" s="227"/>
      <c r="C59" s="306"/>
      <c r="D59" s="228"/>
      <c r="E59" s="272"/>
      <c r="F59" s="273"/>
      <c r="G59" s="274"/>
      <c r="H59" s="275"/>
      <c r="I59" s="275"/>
      <c r="J59" s="275"/>
      <c r="K59" s="275"/>
      <c r="L59" s="275"/>
      <c r="M59" s="275"/>
      <c r="N59" s="27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6"/>
      <c r="AL59" s="86"/>
      <c r="AM59" s="234"/>
      <c r="AN59" s="235"/>
    </row>
    <row r="60" spans="1:40" s="276" customFormat="1" x14ac:dyDescent="0.3">
      <c r="A60" s="206"/>
      <c r="B60" s="227"/>
      <c r="C60" s="306"/>
      <c r="D60" s="228"/>
      <c r="E60" s="272"/>
      <c r="F60" s="273"/>
      <c r="G60" s="274"/>
      <c r="H60" s="275"/>
      <c r="I60" s="275"/>
      <c r="J60" s="275"/>
      <c r="K60" s="275"/>
      <c r="L60" s="275"/>
      <c r="M60" s="275"/>
      <c r="N60" s="27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6"/>
      <c r="AL60" s="86"/>
      <c r="AM60" s="234"/>
      <c r="AN60" s="235"/>
    </row>
    <row r="61" spans="1:40" s="276" customFormat="1" x14ac:dyDescent="0.3">
      <c r="A61" s="206"/>
      <c r="B61" s="227"/>
      <c r="C61" s="306"/>
      <c r="D61" s="228"/>
      <c r="E61" s="272"/>
      <c r="F61" s="273"/>
      <c r="G61" s="274"/>
      <c r="H61" s="275"/>
      <c r="I61" s="275"/>
      <c r="J61" s="275"/>
      <c r="K61" s="275"/>
      <c r="L61" s="275"/>
      <c r="M61" s="275"/>
      <c r="N61" s="27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6"/>
      <c r="AL61" s="86"/>
      <c r="AM61" s="234"/>
      <c r="AN61" s="235"/>
    </row>
    <row r="62" spans="1:40" s="278" customFormat="1" x14ac:dyDescent="0.3">
      <c r="A62" s="206"/>
      <c r="B62" s="223"/>
      <c r="C62" s="60"/>
      <c r="D62" s="68"/>
      <c r="E62" s="75"/>
      <c r="F62" s="277"/>
      <c r="G62" s="274"/>
      <c r="H62" s="275"/>
      <c r="I62" s="275"/>
      <c r="J62" s="275"/>
      <c r="K62" s="275"/>
      <c r="L62" s="275"/>
      <c r="M62" s="275"/>
      <c r="N62" s="27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6"/>
      <c r="AL62" s="86"/>
      <c r="AM62" s="49"/>
      <c r="AN62" s="12"/>
    </row>
    <row r="63" spans="1:40" s="278" customFormat="1" x14ac:dyDescent="0.3">
      <c r="A63" s="206"/>
      <c r="B63" s="58"/>
      <c r="C63" s="60"/>
      <c r="D63" s="68"/>
      <c r="E63" s="75"/>
      <c r="F63" s="277"/>
      <c r="G63" s="274"/>
      <c r="H63" s="275"/>
      <c r="I63" s="275"/>
      <c r="J63" s="275"/>
      <c r="K63" s="275"/>
      <c r="L63" s="275"/>
      <c r="M63" s="275"/>
      <c r="N63" s="27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6"/>
      <c r="AL63" s="86"/>
      <c r="AM63" s="49"/>
      <c r="AN63" s="12"/>
    </row>
    <row r="64" spans="1:40" s="278" customFormat="1" x14ac:dyDescent="0.3">
      <c r="A64" s="206"/>
      <c r="B64" s="58"/>
      <c r="C64" s="60"/>
      <c r="D64" s="68"/>
      <c r="E64" s="75"/>
      <c r="F64" s="277"/>
      <c r="G64" s="274"/>
      <c r="H64" s="275"/>
      <c r="I64" s="275"/>
      <c r="J64" s="275"/>
      <c r="K64" s="275"/>
      <c r="L64" s="275"/>
      <c r="M64" s="275"/>
      <c r="N64" s="27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6"/>
      <c r="AL64" s="86"/>
      <c r="AM64" s="49"/>
      <c r="AN64" s="12"/>
    </row>
    <row r="65" spans="1:40" s="278" customFormat="1" x14ac:dyDescent="0.3">
      <c r="A65" s="206"/>
      <c r="B65" s="58"/>
      <c r="C65" s="60"/>
      <c r="D65" s="68"/>
      <c r="E65" s="75"/>
      <c r="F65" s="277"/>
      <c r="G65" s="274"/>
      <c r="H65" s="275"/>
      <c r="I65" s="275"/>
      <c r="J65" s="275"/>
      <c r="K65" s="275"/>
      <c r="L65" s="275"/>
      <c r="M65" s="275"/>
      <c r="N65" s="27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6"/>
      <c r="AL65" s="86"/>
      <c r="AM65" s="234"/>
      <c r="AN65" s="235"/>
    </row>
    <row r="66" spans="1:40" s="278" customFormat="1" x14ac:dyDescent="0.3">
      <c r="A66" s="206"/>
      <c r="B66" s="58"/>
      <c r="C66" s="60"/>
      <c r="D66" s="68"/>
      <c r="E66" s="75"/>
      <c r="F66" s="277"/>
      <c r="G66" s="274"/>
      <c r="H66" s="275"/>
      <c r="I66" s="275"/>
      <c r="J66" s="275"/>
      <c r="K66" s="275"/>
      <c r="L66" s="275"/>
      <c r="M66" s="275"/>
      <c r="N66" s="27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6"/>
      <c r="AL66" s="86"/>
      <c r="AM66" s="234"/>
      <c r="AN66" s="280"/>
    </row>
    <row r="67" spans="1:40" s="278" customFormat="1" x14ac:dyDescent="0.3">
      <c r="A67" s="206"/>
      <c r="B67" s="58"/>
      <c r="C67" s="60"/>
      <c r="D67" s="68"/>
      <c r="E67" s="75"/>
      <c r="F67" s="277"/>
      <c r="G67" s="274"/>
      <c r="H67" s="275"/>
      <c r="I67" s="275"/>
      <c r="J67" s="275"/>
      <c r="K67" s="275"/>
      <c r="L67" s="275"/>
      <c r="M67" s="275"/>
      <c r="N67" s="27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6"/>
      <c r="AL67" s="86"/>
      <c r="AM67" s="234"/>
      <c r="AN67" s="280"/>
    </row>
    <row r="68" spans="1:40" s="278" customFormat="1" x14ac:dyDescent="0.3">
      <c r="A68" s="206"/>
      <c r="B68" s="58"/>
      <c r="C68" s="60"/>
      <c r="D68" s="68"/>
      <c r="E68" s="75"/>
      <c r="F68" s="277"/>
      <c r="G68" s="274"/>
      <c r="H68" s="275"/>
      <c r="I68" s="275"/>
      <c r="J68" s="275"/>
      <c r="K68" s="275"/>
      <c r="L68" s="275"/>
      <c r="M68" s="275"/>
      <c r="N68" s="27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6"/>
      <c r="AL68" s="86"/>
      <c r="AM68" s="234"/>
      <c r="AN68" s="280"/>
    </row>
    <row r="69" spans="1:40" x14ac:dyDescent="0.3">
      <c r="A69" s="61"/>
      <c r="B69" s="58"/>
      <c r="C69" s="60"/>
      <c r="D69" s="68"/>
      <c r="E69" s="75"/>
      <c r="F69" s="76"/>
      <c r="G69" s="79"/>
      <c r="H69" s="80"/>
      <c r="I69" s="80"/>
      <c r="J69" s="80"/>
      <c r="K69" s="80"/>
      <c r="L69" s="80"/>
      <c r="M69" s="80"/>
      <c r="N69" s="80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6"/>
      <c r="AL69" s="12"/>
      <c r="AM69" s="49"/>
      <c r="AN69" s="49"/>
    </row>
    <row r="70" spans="1:40" x14ac:dyDescent="0.3">
      <c r="A70" s="61"/>
      <c r="B70" s="58"/>
      <c r="C70" s="60"/>
      <c r="D70" s="68"/>
      <c r="E70" s="75"/>
      <c r="F70" s="76"/>
      <c r="G70" s="79"/>
      <c r="H70" s="80"/>
      <c r="I70" s="80"/>
      <c r="J70" s="80"/>
      <c r="K70" s="80"/>
      <c r="L70" s="80"/>
      <c r="M70" s="80"/>
      <c r="N70" s="80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6"/>
      <c r="AL70" s="12"/>
      <c r="AM70" s="49"/>
      <c r="AN70" s="49"/>
    </row>
    <row r="71" spans="1:40" x14ac:dyDescent="0.3">
      <c r="A71" s="61"/>
      <c r="B71" s="58"/>
      <c r="C71" s="60"/>
      <c r="D71" s="68"/>
      <c r="E71" s="75"/>
      <c r="F71" s="76"/>
      <c r="G71" s="79"/>
      <c r="H71" s="80"/>
      <c r="I71" s="80"/>
      <c r="J71" s="80"/>
      <c r="K71" s="80"/>
      <c r="L71" s="80"/>
      <c r="M71" s="80"/>
      <c r="N71" s="80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6"/>
      <c r="AL71" s="12"/>
      <c r="AM71" s="236"/>
      <c r="AN71" s="237"/>
    </row>
    <row r="72" spans="1:40" x14ac:dyDescent="0.3">
      <c r="A72" s="61"/>
      <c r="B72" s="58"/>
      <c r="C72" s="60"/>
      <c r="D72" s="68"/>
      <c r="E72" s="205"/>
      <c r="F72" s="76"/>
      <c r="G72" s="79"/>
      <c r="H72" s="80"/>
      <c r="I72" s="80"/>
      <c r="J72" s="80"/>
      <c r="K72" s="80"/>
      <c r="L72" s="80"/>
      <c r="M72" s="80"/>
      <c r="N72" s="80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6"/>
      <c r="AL72" s="12"/>
      <c r="AM72" s="236"/>
      <c r="AN72" s="239"/>
    </row>
    <row r="73" spans="1:40" x14ac:dyDescent="0.3">
      <c r="A73" s="61"/>
      <c r="B73" s="58"/>
      <c r="C73" s="60"/>
      <c r="D73" s="68"/>
      <c r="E73" s="205"/>
      <c r="F73" s="76"/>
      <c r="G73" s="79"/>
      <c r="H73" s="80"/>
      <c r="I73" s="80"/>
      <c r="J73" s="80"/>
      <c r="K73" s="80"/>
      <c r="L73" s="80"/>
      <c r="M73" s="80"/>
      <c r="N73" s="80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6"/>
      <c r="AL73" s="12"/>
      <c r="AM73" s="236"/>
      <c r="AN73" s="239"/>
    </row>
    <row r="74" spans="1:40" x14ac:dyDescent="0.3">
      <c r="A74" s="61"/>
      <c r="B74" s="58"/>
      <c r="C74" s="60"/>
      <c r="D74" s="68"/>
      <c r="E74" s="205"/>
      <c r="F74" s="76"/>
      <c r="G74" s="79"/>
      <c r="H74" s="80"/>
      <c r="I74" s="80"/>
      <c r="J74" s="80"/>
      <c r="K74" s="80"/>
      <c r="L74" s="80"/>
      <c r="M74" s="80"/>
      <c r="N74" s="80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6"/>
      <c r="AL74" s="12"/>
      <c r="AM74" s="236"/>
      <c r="AN74" s="239"/>
    </row>
    <row r="75" spans="1:40" x14ac:dyDescent="0.3">
      <c r="A75" s="61"/>
      <c r="B75" s="58"/>
      <c r="C75" s="60"/>
      <c r="D75" s="68"/>
      <c r="E75" s="75"/>
      <c r="F75" s="76"/>
      <c r="G75" s="79"/>
      <c r="H75" s="80"/>
      <c r="I75" s="80"/>
      <c r="J75" s="80"/>
      <c r="K75" s="80"/>
      <c r="L75" s="80"/>
      <c r="M75" s="80"/>
      <c r="N75" s="80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6"/>
      <c r="AL75" s="12"/>
      <c r="AM75" s="49"/>
      <c r="AN75" s="49"/>
    </row>
    <row r="76" spans="1:40" x14ac:dyDescent="0.3">
      <c r="A76" s="61"/>
      <c r="B76" s="58"/>
      <c r="C76" s="60"/>
      <c r="D76" s="68"/>
      <c r="E76" s="75"/>
      <c r="F76" s="76"/>
      <c r="G76" s="79"/>
      <c r="H76" s="80"/>
      <c r="I76" s="80"/>
      <c r="J76" s="80"/>
      <c r="K76" s="80"/>
      <c r="L76" s="80"/>
      <c r="M76" s="80"/>
      <c r="N76" s="80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6"/>
      <c r="AL76" s="12"/>
      <c r="AM76" s="49"/>
      <c r="AN76" s="49"/>
    </row>
    <row r="77" spans="1:40" x14ac:dyDescent="0.3">
      <c r="A77" s="61"/>
      <c r="B77" s="58"/>
      <c r="C77" s="60"/>
      <c r="D77" s="68"/>
      <c r="E77" s="75"/>
      <c r="F77" s="76"/>
      <c r="G77" s="79"/>
      <c r="H77" s="80"/>
      <c r="I77" s="80"/>
      <c r="J77" s="80"/>
      <c r="K77" s="80"/>
      <c r="L77" s="80"/>
      <c r="M77" s="80"/>
      <c r="N77" s="80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6"/>
      <c r="AL77" s="12"/>
      <c r="AM77" s="49"/>
      <c r="AN77" s="49"/>
    </row>
    <row r="78" spans="1:40" x14ac:dyDescent="0.3">
      <c r="A78" s="61"/>
      <c r="B78" s="58"/>
      <c r="C78" s="60"/>
      <c r="D78" s="68"/>
      <c r="E78" s="75"/>
      <c r="F78" s="76"/>
      <c r="G78" s="79"/>
      <c r="H78" s="80"/>
      <c r="I78" s="80"/>
      <c r="J78" s="80"/>
      <c r="K78" s="80"/>
      <c r="L78" s="80"/>
      <c r="M78" s="80"/>
      <c r="N78" s="80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6"/>
      <c r="AL78" s="12"/>
      <c r="AM78" s="236"/>
      <c r="AN78" s="237"/>
    </row>
    <row r="79" spans="1:40" x14ac:dyDescent="0.3">
      <c r="A79" s="61"/>
      <c r="B79" s="58"/>
      <c r="C79" s="60"/>
      <c r="D79" s="68"/>
      <c r="E79" s="75"/>
      <c r="F79" s="76"/>
      <c r="G79" s="79"/>
      <c r="H79" s="80"/>
      <c r="I79" s="80"/>
      <c r="J79" s="80"/>
      <c r="K79" s="80"/>
      <c r="L79" s="80"/>
      <c r="M79" s="80"/>
      <c r="N79" s="80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6"/>
      <c r="AL79" s="12"/>
      <c r="AM79" s="236"/>
      <c r="AN79" s="239"/>
    </row>
    <row r="80" spans="1:40" x14ac:dyDescent="0.3">
      <c r="A80" s="61"/>
      <c r="B80" s="58"/>
      <c r="C80" s="60"/>
      <c r="D80" s="68"/>
      <c r="E80" s="75"/>
      <c r="F80" s="76"/>
      <c r="G80" s="79"/>
      <c r="H80" s="80"/>
      <c r="I80" s="80"/>
      <c r="J80" s="80"/>
      <c r="K80" s="80"/>
      <c r="L80" s="80"/>
      <c r="M80" s="80"/>
      <c r="N80" s="80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6"/>
      <c r="AL80" s="12"/>
      <c r="AM80" s="234"/>
      <c r="AN80" s="235"/>
    </row>
    <row r="81" spans="1:40" x14ac:dyDescent="0.3">
      <c r="A81" s="61"/>
      <c r="B81" s="58"/>
      <c r="C81" s="60"/>
      <c r="D81" s="68"/>
      <c r="E81" s="75"/>
      <c r="F81" s="76"/>
      <c r="G81" s="79"/>
      <c r="H81" s="80"/>
      <c r="I81" s="80"/>
      <c r="J81" s="80"/>
      <c r="K81" s="80"/>
      <c r="L81" s="80"/>
      <c r="M81" s="80"/>
      <c r="N81" s="80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6"/>
      <c r="AL81" s="12"/>
      <c r="AM81" s="49"/>
      <c r="AN81" s="49"/>
    </row>
    <row r="82" spans="1:40" x14ac:dyDescent="0.3">
      <c r="A82" s="61"/>
      <c r="B82" s="58"/>
      <c r="C82" s="60"/>
      <c r="D82" s="68"/>
      <c r="E82" s="75"/>
      <c r="F82" s="76"/>
      <c r="G82" s="79"/>
      <c r="H82" s="80"/>
      <c r="I82" s="80"/>
      <c r="J82" s="80"/>
      <c r="K82" s="80"/>
      <c r="L82" s="80"/>
      <c r="M82" s="80"/>
      <c r="N82" s="80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6"/>
      <c r="AL82" s="12"/>
      <c r="AM82" s="234"/>
      <c r="AN82" s="235"/>
    </row>
    <row r="83" spans="1:40" x14ac:dyDescent="0.3">
      <c r="A83" s="61"/>
      <c r="B83" s="58"/>
      <c r="C83" s="60"/>
      <c r="D83" s="68"/>
      <c r="E83" s="75"/>
      <c r="F83" s="76"/>
      <c r="G83" s="79"/>
      <c r="H83" s="80"/>
      <c r="I83" s="80"/>
      <c r="J83" s="80"/>
      <c r="K83" s="80"/>
      <c r="L83" s="80"/>
      <c r="M83" s="80"/>
      <c r="N83" s="80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6"/>
      <c r="AL83" s="12"/>
      <c r="AM83" s="49"/>
      <c r="AN83" s="49"/>
    </row>
    <row r="84" spans="1:40" x14ac:dyDescent="0.3">
      <c r="A84" s="61"/>
      <c r="B84" s="58"/>
      <c r="C84" s="60"/>
      <c r="D84" s="68"/>
      <c r="E84" s="75"/>
      <c r="F84" s="76"/>
      <c r="G84" s="79"/>
      <c r="H84" s="80"/>
      <c r="I84" s="80"/>
      <c r="J84" s="80"/>
      <c r="K84" s="80"/>
      <c r="L84" s="80"/>
      <c r="M84" s="80"/>
      <c r="N84" s="80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6"/>
      <c r="AL84" s="12"/>
      <c r="AM84" s="236"/>
      <c r="AN84" s="237"/>
    </row>
    <row r="85" spans="1:40" x14ac:dyDescent="0.3">
      <c r="A85" s="61"/>
      <c r="B85" s="58"/>
      <c r="C85" s="60"/>
      <c r="D85" s="68"/>
      <c r="E85" s="75"/>
      <c r="F85" s="76"/>
      <c r="G85" s="79"/>
      <c r="H85" s="80"/>
      <c r="I85" s="80"/>
      <c r="J85" s="80"/>
      <c r="K85" s="80"/>
      <c r="L85" s="80"/>
      <c r="M85" s="80"/>
      <c r="N85" s="80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6"/>
      <c r="AL85" s="12"/>
      <c r="AM85" s="234"/>
      <c r="AN85" s="235"/>
    </row>
    <row r="86" spans="1:40" x14ac:dyDescent="0.3">
      <c r="A86" s="61"/>
      <c r="B86" s="58"/>
      <c r="C86" s="60"/>
      <c r="D86" s="68"/>
      <c r="E86" s="205"/>
      <c r="F86" s="76"/>
      <c r="G86" s="79"/>
      <c r="H86" s="80"/>
      <c r="I86" s="80"/>
      <c r="J86" s="80"/>
      <c r="K86" s="80"/>
      <c r="L86" s="80"/>
      <c r="M86" s="80"/>
      <c r="N86" s="80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6"/>
      <c r="AL86" s="12"/>
      <c r="AM86" s="234"/>
      <c r="AN86" s="280"/>
    </row>
    <row r="87" spans="1:40" x14ac:dyDescent="0.3">
      <c r="A87" s="61"/>
      <c r="B87" s="58"/>
      <c r="C87" s="60"/>
      <c r="D87" s="68"/>
      <c r="E87" s="75"/>
      <c r="F87" s="76"/>
      <c r="G87" s="79"/>
      <c r="H87" s="80"/>
      <c r="I87" s="80"/>
      <c r="J87" s="80"/>
      <c r="K87" s="80"/>
      <c r="L87" s="80"/>
      <c r="M87" s="80"/>
      <c r="N87" s="80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6"/>
      <c r="AL87" s="12"/>
      <c r="AM87" s="236"/>
      <c r="AN87" s="239"/>
    </row>
    <row r="88" spans="1:40" x14ac:dyDescent="0.3">
      <c r="A88" s="61"/>
      <c r="B88" s="58"/>
      <c r="C88" s="60"/>
      <c r="D88" s="68"/>
      <c r="E88" s="75"/>
      <c r="F88" s="76"/>
      <c r="G88" s="79"/>
      <c r="H88" s="80"/>
      <c r="I88" s="80"/>
      <c r="J88" s="80"/>
      <c r="K88" s="80"/>
      <c r="L88" s="80"/>
      <c r="M88" s="80"/>
      <c r="N88" s="80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6"/>
      <c r="AL88" s="12"/>
      <c r="AM88" s="236"/>
      <c r="AN88" s="239"/>
    </row>
    <row r="89" spans="1:40" x14ac:dyDescent="0.3">
      <c r="A89" s="61"/>
      <c r="B89" s="58"/>
      <c r="C89" s="60"/>
      <c r="D89" s="68"/>
      <c r="E89" s="75"/>
      <c r="F89" s="76"/>
      <c r="G89" s="79"/>
      <c r="H89" s="80"/>
      <c r="I89" s="80"/>
      <c r="J89" s="80"/>
      <c r="K89" s="80"/>
      <c r="L89" s="80"/>
      <c r="M89" s="80"/>
      <c r="N89" s="80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6"/>
      <c r="AL89" s="12"/>
      <c r="AM89" s="236"/>
      <c r="AN89" s="237"/>
    </row>
    <row r="90" spans="1:40" x14ac:dyDescent="0.3">
      <c r="A90" s="61"/>
      <c r="B90" s="58"/>
      <c r="C90" s="60"/>
      <c r="D90" s="68"/>
      <c r="E90" s="75"/>
      <c r="F90" s="76"/>
      <c r="G90" s="79"/>
      <c r="H90" s="80"/>
      <c r="I90" s="80"/>
      <c r="J90" s="80"/>
      <c r="K90" s="80"/>
      <c r="L90" s="80"/>
      <c r="M90" s="80"/>
      <c r="N90" s="80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6"/>
      <c r="AL90" s="12"/>
      <c r="AM90" s="236"/>
      <c r="AN90" s="239"/>
    </row>
    <row r="91" spans="1:40" x14ac:dyDescent="0.3">
      <c r="A91" s="61"/>
      <c r="B91" s="58"/>
      <c r="C91" s="60"/>
      <c r="D91" s="68"/>
      <c r="E91" s="75"/>
      <c r="F91" s="76"/>
      <c r="G91" s="79"/>
      <c r="H91" s="80"/>
      <c r="I91" s="80"/>
      <c r="J91" s="80"/>
      <c r="K91" s="80"/>
      <c r="L91" s="80"/>
      <c r="M91" s="80"/>
      <c r="N91" s="80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6"/>
      <c r="AL91" s="12"/>
      <c r="AM91" s="236"/>
      <c r="AN91" s="237"/>
    </row>
    <row r="92" spans="1:40" x14ac:dyDescent="0.3">
      <c r="A92" s="61"/>
      <c r="B92" s="58"/>
      <c r="C92" s="60"/>
      <c r="D92" s="68"/>
      <c r="E92" s="75"/>
      <c r="F92" s="76"/>
      <c r="G92" s="79"/>
      <c r="H92" s="80"/>
      <c r="I92" s="80"/>
      <c r="J92" s="80"/>
      <c r="K92" s="80"/>
      <c r="L92" s="80"/>
      <c r="M92" s="80"/>
      <c r="N92" s="80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6"/>
      <c r="AL92" s="12"/>
      <c r="AM92" s="234"/>
      <c r="AN92" s="235"/>
    </row>
    <row r="93" spans="1:40" x14ac:dyDescent="0.3">
      <c r="A93" s="61"/>
      <c r="B93" s="58"/>
      <c r="C93" s="60"/>
      <c r="D93" s="68"/>
      <c r="E93" s="205"/>
      <c r="F93" s="76"/>
      <c r="G93" s="79"/>
      <c r="H93" s="80"/>
      <c r="I93" s="80"/>
      <c r="J93" s="80"/>
      <c r="K93" s="80"/>
      <c r="L93" s="80"/>
      <c r="M93" s="80"/>
      <c r="N93" s="80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6"/>
      <c r="AL93" s="12"/>
      <c r="AM93" s="234"/>
      <c r="AN93" s="280"/>
    </row>
    <row r="94" spans="1:40" x14ac:dyDescent="0.3">
      <c r="A94" s="61"/>
      <c r="B94" s="58"/>
      <c r="C94" s="60"/>
      <c r="D94" s="68"/>
      <c r="E94" s="205"/>
      <c r="F94" s="76"/>
      <c r="G94" s="79"/>
      <c r="H94" s="80"/>
      <c r="I94" s="80"/>
      <c r="J94" s="80"/>
      <c r="K94" s="80"/>
      <c r="L94" s="80"/>
      <c r="M94" s="80"/>
      <c r="N94" s="80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6"/>
      <c r="AL94" s="12"/>
      <c r="AM94" s="234"/>
      <c r="AN94" s="280"/>
    </row>
    <row r="95" spans="1:40" x14ac:dyDescent="0.3">
      <c r="A95" s="61"/>
      <c r="B95" s="58"/>
      <c r="C95" s="60"/>
      <c r="D95" s="68"/>
      <c r="E95" s="75"/>
      <c r="F95" s="76"/>
      <c r="G95" s="79"/>
      <c r="H95" s="80"/>
      <c r="I95" s="80"/>
      <c r="J95" s="80"/>
      <c r="K95" s="80"/>
      <c r="L95" s="80"/>
      <c r="M95" s="80"/>
      <c r="N95" s="80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6"/>
      <c r="AL95" s="12"/>
      <c r="AM95" s="49"/>
      <c r="AN95" s="49"/>
    </row>
    <row r="96" spans="1:40" x14ac:dyDescent="0.3">
      <c r="A96" s="61"/>
      <c r="B96" s="58"/>
      <c r="C96" s="60"/>
      <c r="D96" s="68"/>
      <c r="E96" s="75"/>
      <c r="F96" s="76"/>
      <c r="G96" s="79"/>
      <c r="H96" s="80"/>
      <c r="I96" s="80"/>
      <c r="J96" s="80"/>
      <c r="K96" s="80"/>
      <c r="L96" s="80"/>
      <c r="M96" s="80"/>
      <c r="N96" s="80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6"/>
      <c r="AL96" s="12"/>
      <c r="AM96" s="49"/>
      <c r="AN96" s="49"/>
    </row>
    <row r="97" spans="1:278" x14ac:dyDescent="0.3">
      <c r="A97" s="61"/>
      <c r="B97" s="58"/>
      <c r="C97" s="60"/>
      <c r="D97" s="68"/>
      <c r="E97" s="75"/>
      <c r="F97" s="76"/>
      <c r="G97" s="79"/>
      <c r="H97" s="80"/>
      <c r="I97" s="80"/>
      <c r="J97" s="80"/>
      <c r="K97" s="80"/>
      <c r="L97" s="80"/>
      <c r="M97" s="80"/>
      <c r="N97" s="80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12"/>
      <c r="AM97" s="49"/>
      <c r="AN97" s="49"/>
    </row>
    <row r="98" spans="1:278" x14ac:dyDescent="0.3">
      <c r="A98" s="61"/>
      <c r="B98" s="58"/>
      <c r="C98" s="60"/>
      <c r="D98" s="68"/>
      <c r="E98" s="75"/>
      <c r="F98" s="76"/>
      <c r="G98" s="79"/>
      <c r="H98" s="80"/>
      <c r="I98" s="80"/>
      <c r="J98" s="80"/>
      <c r="K98" s="80"/>
      <c r="L98" s="80"/>
      <c r="M98" s="80"/>
      <c r="N98" s="80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6"/>
      <c r="AL98" s="12"/>
      <c r="AM98" s="234"/>
      <c r="AN98" s="235"/>
    </row>
    <row r="99" spans="1:278" x14ac:dyDescent="0.3">
      <c r="A99" s="61"/>
      <c r="B99" s="58"/>
      <c r="C99" s="60"/>
      <c r="D99" s="68"/>
      <c r="E99" s="75"/>
      <c r="F99" s="76"/>
      <c r="G99" s="79"/>
      <c r="H99" s="80"/>
      <c r="I99" s="80"/>
      <c r="J99" s="80"/>
      <c r="K99" s="80"/>
      <c r="L99" s="80"/>
      <c r="M99" s="80"/>
      <c r="N99" s="80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6"/>
      <c r="AL99" s="12"/>
      <c r="AM99" s="236"/>
      <c r="AN99" s="237"/>
    </row>
    <row r="100" spans="1:278" x14ac:dyDescent="0.3">
      <c r="A100" s="61"/>
      <c r="B100" s="58"/>
      <c r="C100" s="60"/>
      <c r="D100" s="68"/>
      <c r="E100" s="75"/>
      <c r="F100" s="76"/>
      <c r="G100" s="79"/>
      <c r="H100" s="80"/>
      <c r="I100" s="80"/>
      <c r="J100" s="80"/>
      <c r="K100" s="80"/>
      <c r="L100" s="80"/>
      <c r="M100" s="80"/>
      <c r="N100" s="80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6"/>
      <c r="AL100" s="12"/>
      <c r="AM100" s="49"/>
      <c r="AN100" s="49"/>
    </row>
    <row r="101" spans="1:278" x14ac:dyDescent="0.3">
      <c r="A101" s="61"/>
      <c r="B101" s="58"/>
      <c r="C101" s="60"/>
      <c r="D101" s="68"/>
      <c r="E101" s="75"/>
      <c r="F101" s="76"/>
      <c r="G101" s="79"/>
      <c r="H101" s="80"/>
      <c r="I101" s="80"/>
      <c r="J101" s="80"/>
      <c r="K101" s="80"/>
      <c r="L101" s="80"/>
      <c r="M101" s="80"/>
      <c r="N101" s="80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6"/>
      <c r="AL101" s="12"/>
      <c r="AM101" s="49"/>
      <c r="AN101" s="49"/>
    </row>
    <row r="102" spans="1:278" x14ac:dyDescent="0.3">
      <c r="A102" s="61"/>
      <c r="B102" s="58"/>
      <c r="C102" s="60"/>
      <c r="D102" s="68"/>
      <c r="E102" s="75"/>
      <c r="F102" s="76"/>
      <c r="G102" s="79"/>
      <c r="H102" s="80"/>
      <c r="I102" s="80"/>
      <c r="J102" s="80"/>
      <c r="K102" s="80"/>
      <c r="L102" s="80"/>
      <c r="M102" s="80"/>
      <c r="N102" s="80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6"/>
      <c r="AL102" s="12"/>
      <c r="AM102" s="49"/>
      <c r="AN102" s="49"/>
    </row>
    <row r="103" spans="1:278" x14ac:dyDescent="0.3">
      <c r="A103" s="61"/>
      <c r="B103" s="58"/>
      <c r="C103" s="60"/>
      <c r="D103" s="68"/>
      <c r="E103" s="75"/>
      <c r="F103" s="76"/>
      <c r="G103" s="79"/>
      <c r="H103" s="80"/>
      <c r="I103" s="80"/>
      <c r="J103" s="80"/>
      <c r="K103" s="80"/>
      <c r="L103" s="80"/>
      <c r="M103" s="80"/>
      <c r="N103" s="80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6"/>
      <c r="AL103" s="12"/>
      <c r="AM103" s="49"/>
      <c r="AN103" s="49"/>
    </row>
    <row r="104" spans="1:278" x14ac:dyDescent="0.3">
      <c r="A104" s="61"/>
      <c r="B104" s="58"/>
      <c r="C104" s="60"/>
      <c r="D104" s="68"/>
      <c r="E104" s="75"/>
      <c r="F104" s="76"/>
      <c r="G104" s="79"/>
      <c r="H104" s="80"/>
      <c r="I104" s="80"/>
      <c r="J104" s="80"/>
      <c r="K104" s="80"/>
      <c r="L104" s="80"/>
      <c r="M104" s="80"/>
      <c r="N104" s="80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6"/>
      <c r="AL104" s="12"/>
      <c r="AM104" s="49"/>
      <c r="AN104" s="49"/>
    </row>
    <row r="105" spans="1:278" s="2" customFormat="1" x14ac:dyDescent="0.3">
      <c r="A105" s="45"/>
      <c r="B105" s="64" t="s">
        <v>32</v>
      </c>
      <c r="D105" s="69"/>
      <c r="E105" s="201" t="e">
        <f>SUM(E15:E104)-#REF!-#REF!</f>
        <v>#REF!</v>
      </c>
      <c r="F105" s="201">
        <v>0</v>
      </c>
      <c r="G105" s="81">
        <f>SUM(G9:G104)</f>
        <v>7488</v>
      </c>
      <c r="H105" s="81">
        <f>SUM(H9:H104)</f>
        <v>73.069999999999993</v>
      </c>
      <c r="I105" s="81">
        <f t="shared" ref="I105:N105" si="0">SUM(I9:I104)</f>
        <v>0</v>
      </c>
      <c r="J105" s="81">
        <f t="shared" si="0"/>
        <v>520.19000000000005</v>
      </c>
      <c r="K105" s="81">
        <f t="shared" si="0"/>
        <v>0</v>
      </c>
      <c r="L105" s="81">
        <f t="shared" si="0"/>
        <v>0</v>
      </c>
      <c r="M105" s="81">
        <f t="shared" si="0"/>
        <v>0</v>
      </c>
      <c r="N105" s="81">
        <f t="shared" si="0"/>
        <v>22</v>
      </c>
      <c r="O105" s="81">
        <f t="shared" ref="O105" si="1">SUM(O9:O104)</f>
        <v>211.4</v>
      </c>
      <c r="P105" s="81">
        <f t="shared" ref="P105" si="2">SUM(P9:P104)</f>
        <v>52.8</v>
      </c>
      <c r="Q105" s="81">
        <f t="shared" ref="Q105" si="3">SUM(Q9:Q104)</f>
        <v>0</v>
      </c>
      <c r="R105" s="81">
        <f t="shared" ref="R105" si="4">SUM(R9:R104)</f>
        <v>6.01</v>
      </c>
      <c r="S105" s="81">
        <f t="shared" ref="S105" si="5">SUM(S9:S104)</f>
        <v>0</v>
      </c>
      <c r="T105" s="81">
        <f t="shared" ref="T105" si="6">SUM(T9:T104)</f>
        <v>0</v>
      </c>
      <c r="U105" s="81">
        <f t="shared" ref="U105" si="7">SUM(U9:U104)</f>
        <v>0</v>
      </c>
      <c r="V105" s="81">
        <f t="shared" ref="V105" si="8">SUM(V9:V104)</f>
        <v>0</v>
      </c>
      <c r="W105" s="81">
        <f t="shared" ref="W105" si="9">SUM(W9:W104)</f>
        <v>0</v>
      </c>
      <c r="X105" s="81">
        <f t="shared" ref="X105" si="10">SUM(X9:X104)</f>
        <v>0</v>
      </c>
      <c r="Y105" s="81">
        <f t="shared" ref="Y105" si="11">SUM(Y9:Y104)</f>
        <v>0</v>
      </c>
      <c r="Z105" s="81">
        <f t="shared" ref="Z105" si="12">SUM(Z9:Z104)</f>
        <v>0</v>
      </c>
      <c r="AA105" s="81">
        <f t="shared" ref="AA105" si="13">SUM(AA9:AA104)</f>
        <v>231.56</v>
      </c>
      <c r="AB105" s="81">
        <f t="shared" ref="AB105" si="14">SUM(AB9:AB104)</f>
        <v>291.72000000000003</v>
      </c>
      <c r="AC105" s="81">
        <f t="shared" ref="AC105" si="15">SUM(AC9:AC104)</f>
        <v>0</v>
      </c>
      <c r="AD105" s="81">
        <f t="shared" ref="AD105" si="16">SUM(AD9:AD104)</f>
        <v>0</v>
      </c>
      <c r="AE105" s="81">
        <f t="shared" ref="AE105" si="17">SUM(AE9:AE104)</f>
        <v>0</v>
      </c>
      <c r="AF105" s="81">
        <f t="shared" ref="AF105" si="18">SUM(AF9:AF104)</f>
        <v>0</v>
      </c>
      <c r="AG105" s="81">
        <f t="shared" ref="AG105" si="19">SUM(AG9:AG104)</f>
        <v>0</v>
      </c>
      <c r="AH105" s="81">
        <f t="shared" ref="AH105" si="20">SUM(AH9:AH104)</f>
        <v>0</v>
      </c>
      <c r="AI105" s="81">
        <f t="shared" ref="AI105" si="21">SUM(AI9:AI104)</f>
        <v>0</v>
      </c>
      <c r="AJ105" s="81">
        <f t="shared" ref="AJ105" si="22">SUM(AJ9:AJ104)</f>
        <v>116</v>
      </c>
      <c r="AK105" s="81">
        <f t="shared" ref="AK105" si="23">SUM(AK9:AK104)</f>
        <v>0</v>
      </c>
      <c r="AL105" s="81">
        <f t="shared" ref="AL105" si="24">SUM(AL9:AL104)</f>
        <v>0</v>
      </c>
      <c r="AM105" s="81">
        <f t="shared" ref="AM105" si="25">SUM(AM9:AM104)</f>
        <v>8103.26</v>
      </c>
      <c r="AN105" s="81">
        <f t="shared" ref="AN105" si="26">SUM(AN9:AN104)</f>
        <v>909.49</v>
      </c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</row>
    <row r="106" spans="1:278" ht="13.5" thickBot="1" x14ac:dyDescent="0.35">
      <c r="A106" s="44"/>
      <c r="B106" s="63" t="s">
        <v>31</v>
      </c>
      <c r="C106" s="9"/>
      <c r="D106" s="70"/>
      <c r="E106" s="77" t="e">
        <f>#REF!+#REF!+#REF!+#REF!+#REF!</f>
        <v>#REF!</v>
      </c>
      <c r="F106" s="199" t="e">
        <f>#REF!+#REF!+#REF!+#REF!+#REF!+#REF!+#REF!</f>
        <v>#REF!</v>
      </c>
      <c r="G106" s="82"/>
      <c r="H106" s="83"/>
      <c r="I106" s="83"/>
      <c r="J106" s="83"/>
      <c r="K106" s="83"/>
      <c r="L106" s="83"/>
      <c r="M106" s="83"/>
      <c r="N106" s="83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8"/>
      <c r="AH106" s="88"/>
      <c r="AI106" s="88"/>
      <c r="AJ106" s="88"/>
      <c r="AK106" s="88"/>
      <c r="AL106" s="11"/>
      <c r="AM106" s="49"/>
      <c r="AN106" s="49"/>
    </row>
    <row r="107" spans="1:278" x14ac:dyDescent="0.3">
      <c r="A107" s="41"/>
      <c r="B107" s="3"/>
      <c r="C107" s="3"/>
      <c r="D107" s="53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7"/>
      <c r="AE107" s="27"/>
      <c r="AF107" s="26"/>
      <c r="AG107" s="28"/>
      <c r="AH107" s="28"/>
      <c r="AI107" s="28"/>
      <c r="AJ107" s="28"/>
      <c r="AK107" s="28"/>
      <c r="AL107" s="13"/>
      <c r="AM107" s="49"/>
      <c r="AN107" s="49"/>
    </row>
    <row r="108" spans="1:278" s="1" customFormat="1" ht="26" x14ac:dyDescent="0.3">
      <c r="A108" s="45"/>
      <c r="B108" s="14"/>
      <c r="C108" s="14"/>
      <c r="D108" s="54"/>
      <c r="E108" s="4"/>
      <c r="F108" s="4"/>
      <c r="G108" s="62"/>
      <c r="H108" s="62">
        <f>SUM(G105:N105)</f>
        <v>8103.26</v>
      </c>
      <c r="I108" s="4"/>
      <c r="J108" s="59"/>
      <c r="K108" s="4"/>
      <c r="L108" s="4"/>
      <c r="M108" s="4"/>
      <c r="N108" s="4"/>
      <c r="O108" s="30"/>
      <c r="P108" s="30"/>
      <c r="Q108" s="15">
        <f>SUM(Q105:AK105)</f>
        <v>645.29</v>
      </c>
      <c r="R108" s="15"/>
      <c r="S108" s="30"/>
      <c r="T108" s="30"/>
      <c r="U108" s="30"/>
      <c r="V108" s="30"/>
      <c r="W108" s="30"/>
      <c r="X108" s="15"/>
      <c r="Y108" s="15"/>
      <c r="Z108" s="51" t="s">
        <v>14</v>
      </c>
      <c r="AA108" s="15">
        <f>SUM(O105:AL105)</f>
        <v>909.49</v>
      </c>
      <c r="AB108" s="30"/>
      <c r="AD108" s="31"/>
      <c r="AE108" s="31"/>
      <c r="AF108" s="30"/>
      <c r="AG108" s="50"/>
      <c r="AH108" s="50"/>
      <c r="AI108" s="50"/>
      <c r="AJ108" s="50"/>
      <c r="AK108" s="50"/>
      <c r="AL108" s="13"/>
      <c r="AM108" s="49"/>
      <c r="AN108" s="49"/>
    </row>
    <row r="109" spans="1:278" x14ac:dyDescent="0.3">
      <c r="A109" s="41"/>
      <c r="B109" s="3"/>
      <c r="C109" s="3"/>
      <c r="D109" s="53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7"/>
      <c r="AE109" s="27"/>
      <c r="AF109" s="26"/>
      <c r="AG109" s="28"/>
      <c r="AH109" s="28"/>
      <c r="AI109" s="28"/>
      <c r="AJ109" s="28"/>
      <c r="AK109" s="28"/>
      <c r="AL109" s="13"/>
      <c r="AM109" s="49"/>
      <c r="AN109" s="49"/>
    </row>
    <row r="110" spans="1:278" ht="13.5" thickBot="1" x14ac:dyDescent="0.35">
      <c r="A110" s="46"/>
      <c r="B110" s="47"/>
      <c r="C110" s="47"/>
      <c r="D110" s="5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3"/>
      <c r="AE110" s="33"/>
      <c r="AF110" s="32"/>
      <c r="AG110" s="34"/>
      <c r="AH110" s="34"/>
      <c r="AI110" s="34"/>
      <c r="AJ110" s="34"/>
      <c r="AK110" s="34"/>
      <c r="AL110" s="66"/>
      <c r="AM110" s="49"/>
      <c r="AN110" s="49"/>
    </row>
    <row r="111" spans="1:278" x14ac:dyDescent="0.3">
      <c r="AL111" s="16"/>
    </row>
    <row r="112" spans="1:278" x14ac:dyDescent="0.3">
      <c r="S112" s="37"/>
      <c r="AG112" s="37"/>
      <c r="AH112" s="37"/>
      <c r="AI112" s="37"/>
      <c r="AJ112" s="37"/>
      <c r="AK112" s="37"/>
      <c r="AL112" s="16" t="e">
        <f>AL105-#REF!</f>
        <v>#REF!</v>
      </c>
    </row>
    <row r="113" spans="15:38" x14ac:dyDescent="0.3"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AA113" s="36"/>
      <c r="AB113" s="36"/>
      <c r="AC113" s="36"/>
      <c r="AD113" s="37"/>
      <c r="AE113" s="37"/>
      <c r="AF113" s="57" t="s">
        <v>30</v>
      </c>
      <c r="AG113" s="57"/>
      <c r="AH113" s="57"/>
      <c r="AI113" s="57"/>
      <c r="AJ113" s="57"/>
      <c r="AK113" s="57"/>
      <c r="AL113" s="16"/>
    </row>
    <row r="114" spans="15:38" x14ac:dyDescent="0.3">
      <c r="AL114" s="16"/>
    </row>
    <row r="115" spans="15:38" x14ac:dyDescent="0.3">
      <c r="AL115" s="16"/>
    </row>
    <row r="116" spans="15:38" x14ac:dyDescent="0.3">
      <c r="AL116" s="16"/>
    </row>
    <row r="117" spans="15:38" x14ac:dyDescent="0.3">
      <c r="AL117" s="16"/>
    </row>
    <row r="118" spans="15:38" x14ac:dyDescent="0.3">
      <c r="AL118" s="16"/>
    </row>
    <row r="119" spans="15:38" x14ac:dyDescent="0.3">
      <c r="AL119" s="16"/>
    </row>
    <row r="120" spans="15:38" x14ac:dyDescent="0.3">
      <c r="AL120" s="16"/>
    </row>
    <row r="121" spans="15:38" x14ac:dyDescent="0.3">
      <c r="AL121" s="16"/>
    </row>
    <row r="122" spans="15:38" x14ac:dyDescent="0.3">
      <c r="AL122" s="16"/>
    </row>
    <row r="123" spans="15:38" x14ac:dyDescent="0.3">
      <c r="AL123" s="16"/>
    </row>
    <row r="124" spans="15:38" x14ac:dyDescent="0.3">
      <c r="AL124" s="16"/>
    </row>
    <row r="125" spans="15:38" x14ac:dyDescent="0.3">
      <c r="AL125" s="16"/>
    </row>
    <row r="126" spans="15:38" x14ac:dyDescent="0.3">
      <c r="AL126" s="16"/>
    </row>
    <row r="127" spans="15:38" x14ac:dyDescent="0.3">
      <c r="AL127" s="16"/>
    </row>
    <row r="128" spans="15:38" x14ac:dyDescent="0.3">
      <c r="AL128" s="16"/>
    </row>
    <row r="129" spans="38:38" x14ac:dyDescent="0.3">
      <c r="AL129" s="16"/>
    </row>
    <row r="130" spans="38:38" x14ac:dyDescent="0.3">
      <c r="AL130" s="16"/>
    </row>
    <row r="131" spans="38:38" x14ac:dyDescent="0.3">
      <c r="AL131" s="16"/>
    </row>
    <row r="132" spans="38:38" x14ac:dyDescent="0.3">
      <c r="AL132" s="16"/>
    </row>
    <row r="133" spans="38:38" x14ac:dyDescent="0.3">
      <c r="AL133" s="16"/>
    </row>
    <row r="134" spans="38:38" x14ac:dyDescent="0.3">
      <c r="AL134" s="16"/>
    </row>
    <row r="135" spans="38:38" x14ac:dyDescent="0.3">
      <c r="AL135" s="16"/>
    </row>
    <row r="136" spans="38:38" x14ac:dyDescent="0.3">
      <c r="AL136" s="16"/>
    </row>
    <row r="137" spans="38:38" x14ac:dyDescent="0.3">
      <c r="AL137" s="16"/>
    </row>
    <row r="138" spans="38:38" x14ac:dyDescent="0.3">
      <c r="AL138" s="16"/>
    </row>
    <row r="139" spans="38:38" x14ac:dyDescent="0.3">
      <c r="AL139" s="16"/>
    </row>
    <row r="140" spans="38:38" x14ac:dyDescent="0.3">
      <c r="AL140" s="16"/>
    </row>
    <row r="141" spans="38:38" x14ac:dyDescent="0.3">
      <c r="AL141" s="16"/>
    </row>
    <row r="142" spans="38:38" x14ac:dyDescent="0.3">
      <c r="AL142" s="16"/>
    </row>
    <row r="143" spans="38:38" x14ac:dyDescent="0.3">
      <c r="AL143" s="16"/>
    </row>
    <row r="144" spans="38:38" x14ac:dyDescent="0.3">
      <c r="AL144" s="16"/>
    </row>
    <row r="145" spans="38:38" x14ac:dyDescent="0.3">
      <c r="AL145" s="16"/>
    </row>
    <row r="146" spans="38:38" x14ac:dyDescent="0.3">
      <c r="AL146" s="16"/>
    </row>
    <row r="147" spans="38:38" x14ac:dyDescent="0.3">
      <c r="AL147" s="16"/>
    </row>
    <row r="148" spans="38:38" x14ac:dyDescent="0.3">
      <c r="AL148" s="16"/>
    </row>
    <row r="149" spans="38:38" x14ac:dyDescent="0.3">
      <c r="AL149" s="16"/>
    </row>
    <row r="150" spans="38:38" x14ac:dyDescent="0.3">
      <c r="AL150" s="16"/>
    </row>
    <row r="151" spans="38:38" x14ac:dyDescent="0.3">
      <c r="AL151" s="16"/>
    </row>
    <row r="152" spans="38:38" x14ac:dyDescent="0.3">
      <c r="AL152" s="16"/>
    </row>
    <row r="153" spans="38:38" x14ac:dyDescent="0.3">
      <c r="AL153" s="16"/>
    </row>
    <row r="154" spans="38:38" x14ac:dyDescent="0.3">
      <c r="AL154" s="16"/>
    </row>
    <row r="155" spans="38:38" x14ac:dyDescent="0.3">
      <c r="AL155" s="16"/>
    </row>
    <row r="156" spans="38:38" x14ac:dyDescent="0.3">
      <c r="AL156" s="16"/>
    </row>
    <row r="157" spans="38:38" x14ac:dyDescent="0.3">
      <c r="AL157" s="16"/>
    </row>
    <row r="158" spans="38:38" x14ac:dyDescent="0.3">
      <c r="AL158" s="16"/>
    </row>
    <row r="159" spans="38:38" x14ac:dyDescent="0.3">
      <c r="AL159" s="16"/>
    </row>
    <row r="160" spans="38:38" x14ac:dyDescent="0.3">
      <c r="AL160" s="16"/>
    </row>
    <row r="161" spans="38:38" x14ac:dyDescent="0.3">
      <c r="AL161" s="16"/>
    </row>
    <row r="162" spans="38:38" x14ac:dyDescent="0.3">
      <c r="AL162" s="16"/>
    </row>
    <row r="163" spans="38:38" x14ac:dyDescent="0.3">
      <c r="AL163" s="16"/>
    </row>
    <row r="164" spans="38:38" x14ac:dyDescent="0.3">
      <c r="AL164" s="16"/>
    </row>
    <row r="165" spans="38:38" x14ac:dyDescent="0.3">
      <c r="AL165" s="16"/>
    </row>
    <row r="166" spans="38:38" x14ac:dyDescent="0.3">
      <c r="AL166" s="16"/>
    </row>
    <row r="167" spans="38:38" x14ac:dyDescent="0.3">
      <c r="AL167" s="16"/>
    </row>
    <row r="168" spans="38:38" x14ac:dyDescent="0.3">
      <c r="AL168" s="16"/>
    </row>
    <row r="169" spans="38:38" x14ac:dyDescent="0.3">
      <c r="AL169" s="16"/>
    </row>
    <row r="170" spans="38:38" x14ac:dyDescent="0.3">
      <c r="AL170" s="16"/>
    </row>
    <row r="171" spans="38:38" x14ac:dyDescent="0.3">
      <c r="AL171" s="16"/>
    </row>
    <row r="172" spans="38:38" x14ac:dyDescent="0.3">
      <c r="AL172" s="16"/>
    </row>
    <row r="173" spans="38:38" x14ac:dyDescent="0.3">
      <c r="AL173" s="16"/>
    </row>
    <row r="174" spans="38:38" x14ac:dyDescent="0.3">
      <c r="AL174" s="16"/>
    </row>
    <row r="175" spans="38:38" x14ac:dyDescent="0.3">
      <c r="AL175" s="16"/>
    </row>
    <row r="176" spans="38:38" x14ac:dyDescent="0.3">
      <c r="AL176" s="16"/>
    </row>
    <row r="177" spans="38:38" x14ac:dyDescent="0.3">
      <c r="AL177" s="16"/>
    </row>
    <row r="178" spans="38:38" x14ac:dyDescent="0.3">
      <c r="AL178" s="16"/>
    </row>
    <row r="179" spans="38:38" x14ac:dyDescent="0.3">
      <c r="AL179" s="16"/>
    </row>
    <row r="180" spans="38:38" x14ac:dyDescent="0.3">
      <c r="AL180" s="16"/>
    </row>
    <row r="181" spans="38:38" x14ac:dyDescent="0.3">
      <c r="AL181" s="16"/>
    </row>
    <row r="182" spans="38:38" x14ac:dyDescent="0.3">
      <c r="AL182" s="16"/>
    </row>
    <row r="183" spans="38:38" x14ac:dyDescent="0.3">
      <c r="AL183" s="16"/>
    </row>
    <row r="184" spans="38:38" x14ac:dyDescent="0.3">
      <c r="AL184" s="16"/>
    </row>
    <row r="185" spans="38:38" x14ac:dyDescent="0.3">
      <c r="AL185" s="16"/>
    </row>
    <row r="186" spans="38:38" x14ac:dyDescent="0.3">
      <c r="AL186" s="16"/>
    </row>
    <row r="187" spans="38:38" x14ac:dyDescent="0.3">
      <c r="AL187" s="16"/>
    </row>
    <row r="188" spans="38:38" x14ac:dyDescent="0.3">
      <c r="AL188" s="16"/>
    </row>
    <row r="189" spans="38:38" x14ac:dyDescent="0.3">
      <c r="AL189" s="16"/>
    </row>
    <row r="190" spans="38:38" x14ac:dyDescent="0.3">
      <c r="AL190" s="16"/>
    </row>
    <row r="191" spans="38:38" x14ac:dyDescent="0.3">
      <c r="AL191" s="16"/>
    </row>
    <row r="192" spans="38:38" x14ac:dyDescent="0.3">
      <c r="AL192" s="16"/>
    </row>
    <row r="193" spans="38:38" x14ac:dyDescent="0.3">
      <c r="AL193" s="18"/>
    </row>
    <row r="194" spans="38:38" x14ac:dyDescent="0.3">
      <c r="AL194" s="18"/>
    </row>
    <row r="195" spans="38:38" x14ac:dyDescent="0.3">
      <c r="AL195" s="18"/>
    </row>
    <row r="196" spans="38:38" x14ac:dyDescent="0.3">
      <c r="AL196" s="18"/>
    </row>
    <row r="197" spans="38:38" x14ac:dyDescent="0.3">
      <c r="AL197" s="18"/>
    </row>
    <row r="198" spans="38:38" x14ac:dyDescent="0.3">
      <c r="AL198" s="18"/>
    </row>
    <row r="199" spans="38:38" x14ac:dyDescent="0.3">
      <c r="AL199" s="18"/>
    </row>
    <row r="200" spans="38:38" x14ac:dyDescent="0.3">
      <c r="AL200" s="18"/>
    </row>
    <row r="201" spans="38:38" x14ac:dyDescent="0.3">
      <c r="AL201" s="18"/>
    </row>
    <row r="202" spans="38:38" x14ac:dyDescent="0.3">
      <c r="AL202" s="18"/>
    </row>
    <row r="203" spans="38:38" x14ac:dyDescent="0.3">
      <c r="AL203" s="18"/>
    </row>
    <row r="204" spans="38:38" x14ac:dyDescent="0.3">
      <c r="AL204" s="18"/>
    </row>
    <row r="205" spans="38:38" x14ac:dyDescent="0.3">
      <c r="AL205" s="18"/>
    </row>
    <row r="206" spans="38:38" x14ac:dyDescent="0.3">
      <c r="AL206" s="18"/>
    </row>
    <row r="207" spans="38:38" x14ac:dyDescent="0.3">
      <c r="AL207" s="18"/>
    </row>
    <row r="208" spans="38:38" x14ac:dyDescent="0.3">
      <c r="AL208" s="18"/>
    </row>
    <row r="209" spans="38:38" x14ac:dyDescent="0.3">
      <c r="AL209" s="18"/>
    </row>
    <row r="210" spans="38:38" x14ac:dyDescent="0.3">
      <c r="AL210" s="18"/>
    </row>
    <row r="211" spans="38:38" x14ac:dyDescent="0.3">
      <c r="AL211" s="18"/>
    </row>
    <row r="212" spans="38:38" x14ac:dyDescent="0.3">
      <c r="AL212" s="18"/>
    </row>
    <row r="213" spans="38:38" x14ac:dyDescent="0.3">
      <c r="AL213" s="18"/>
    </row>
    <row r="214" spans="38:38" x14ac:dyDescent="0.3">
      <c r="AL214" s="18"/>
    </row>
    <row r="215" spans="38:38" x14ac:dyDescent="0.3">
      <c r="AL215" s="18"/>
    </row>
    <row r="216" spans="38:38" x14ac:dyDescent="0.3">
      <c r="AL216" s="18"/>
    </row>
    <row r="217" spans="38:38" x14ac:dyDescent="0.3">
      <c r="AL217" s="18"/>
    </row>
    <row r="218" spans="38:38" x14ac:dyDescent="0.3">
      <c r="AL218" s="18"/>
    </row>
    <row r="219" spans="38:38" x14ac:dyDescent="0.3">
      <c r="AL219" s="18"/>
    </row>
    <row r="220" spans="38:38" x14ac:dyDescent="0.3">
      <c r="AL220" s="18"/>
    </row>
    <row r="221" spans="38:38" x14ac:dyDescent="0.3">
      <c r="AL221" s="18"/>
    </row>
    <row r="222" spans="38:38" x14ac:dyDescent="0.3">
      <c r="AL222" s="18"/>
    </row>
    <row r="223" spans="38:38" x14ac:dyDescent="0.3">
      <c r="AL223" s="18"/>
    </row>
    <row r="224" spans="38:38" x14ac:dyDescent="0.3">
      <c r="AL224" s="18"/>
    </row>
    <row r="225" spans="38:38" x14ac:dyDescent="0.3">
      <c r="AL225" s="18"/>
    </row>
    <row r="226" spans="38:38" x14ac:dyDescent="0.3">
      <c r="AL226" s="18"/>
    </row>
  </sheetData>
  <autoFilter ref="A2:AL80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abSelected="1" zoomScaleNormal="100" workbookViewId="0">
      <selection activeCell="C9" sqref="C9:C10"/>
    </sheetView>
  </sheetViews>
  <sheetFormatPr defaultColWidth="9.1796875" defaultRowHeight="11.5" x14ac:dyDescent="0.25"/>
  <cols>
    <col min="1" max="1" width="9.1796875" style="141"/>
    <col min="2" max="2" width="29.453125" style="141" customWidth="1"/>
    <col min="3" max="3" width="17.81640625" style="141" customWidth="1"/>
    <col min="4" max="4" width="17" style="141" customWidth="1"/>
    <col min="5" max="5" width="17.26953125" style="141" customWidth="1"/>
    <col min="6" max="6" width="17.7265625" style="197" customWidth="1"/>
    <col min="7" max="7" width="18.54296875" style="141" customWidth="1"/>
    <col min="8" max="8" width="17.54296875" style="141" customWidth="1"/>
    <col min="9" max="9" width="16.453125" style="141" customWidth="1"/>
    <col min="10" max="10" width="17.54296875" style="141" customWidth="1"/>
    <col min="11" max="11" width="16.81640625" style="141" customWidth="1"/>
    <col min="12" max="12" width="17" style="141" customWidth="1"/>
    <col min="13" max="13" width="17.54296875" style="141" customWidth="1"/>
    <col min="14" max="14" width="17.453125" style="141" customWidth="1"/>
    <col min="15" max="15" width="18.26953125" style="141" customWidth="1"/>
    <col min="16" max="29" width="13.26953125" style="141" customWidth="1"/>
    <col min="30" max="16384" width="9.1796875" style="141"/>
  </cols>
  <sheetData>
    <row r="1" spans="1:19" x14ac:dyDescent="0.25">
      <c r="F1" s="141"/>
    </row>
    <row r="2" spans="1:19" x14ac:dyDescent="0.25">
      <c r="F2" s="141"/>
    </row>
    <row r="3" spans="1:19" x14ac:dyDescent="0.25">
      <c r="F3" s="141"/>
    </row>
    <row r="4" spans="1:19" x14ac:dyDescent="0.25">
      <c r="F4" s="141"/>
    </row>
    <row r="5" spans="1:19" x14ac:dyDescent="0.25">
      <c r="B5" s="142" t="s">
        <v>89</v>
      </c>
      <c r="F5" s="141"/>
    </row>
    <row r="6" spans="1:19" x14ac:dyDescent="0.25">
      <c r="F6" s="141"/>
      <c r="I6" s="143"/>
    </row>
    <row r="7" spans="1:19" s="142" customFormat="1" ht="15.75" customHeight="1" x14ac:dyDescent="0.25">
      <c r="B7" s="144"/>
      <c r="C7" s="145">
        <v>45016</v>
      </c>
      <c r="D7" s="145">
        <v>45046</v>
      </c>
      <c r="E7" s="145">
        <v>45077</v>
      </c>
      <c r="F7" s="145">
        <v>45107</v>
      </c>
      <c r="G7" s="145">
        <v>44773</v>
      </c>
      <c r="H7" s="145">
        <v>44804</v>
      </c>
      <c r="I7" s="145">
        <v>44834</v>
      </c>
      <c r="J7" s="145">
        <v>44865</v>
      </c>
      <c r="K7" s="145">
        <v>45260</v>
      </c>
      <c r="L7" s="145">
        <v>45291</v>
      </c>
      <c r="M7" s="145">
        <v>45322</v>
      </c>
      <c r="N7" s="146">
        <v>45350</v>
      </c>
      <c r="O7" s="145">
        <v>45382</v>
      </c>
      <c r="P7" s="147"/>
    </row>
    <row r="8" spans="1:19" ht="15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</row>
    <row r="9" spans="1:19" s="149" customFormat="1" ht="15.75" customHeight="1" x14ac:dyDescent="0.25">
      <c r="B9" s="150" t="s">
        <v>36</v>
      </c>
      <c r="C9" s="152">
        <v>26676.82</v>
      </c>
      <c r="D9" s="151">
        <v>34257.01</v>
      </c>
      <c r="E9" s="151"/>
      <c r="F9" s="151"/>
      <c r="G9" s="152"/>
      <c r="H9" s="152"/>
      <c r="I9" s="152"/>
      <c r="J9" s="152"/>
      <c r="K9" s="152"/>
      <c r="L9" s="152"/>
      <c r="M9" s="152"/>
      <c r="N9" s="152"/>
      <c r="O9" s="152"/>
    </row>
    <row r="10" spans="1:19" s="149" customFormat="1" ht="15.75" customHeight="1" thickBot="1" x14ac:dyDescent="0.3">
      <c r="B10" s="225" t="s">
        <v>88</v>
      </c>
      <c r="C10" s="154">
        <v>16254.34</v>
      </c>
      <c r="D10" s="153">
        <v>16327.41</v>
      </c>
      <c r="E10" s="153"/>
      <c r="F10" s="153"/>
      <c r="G10" s="153"/>
      <c r="H10" s="154"/>
      <c r="I10" s="154"/>
      <c r="J10" s="154"/>
      <c r="K10" s="154"/>
      <c r="L10" s="154"/>
      <c r="M10" s="154"/>
      <c r="N10" s="154"/>
      <c r="O10" s="154"/>
    </row>
    <row r="11" spans="1:19" s="142" customFormat="1" ht="15.75" customHeight="1" thickBot="1" x14ac:dyDescent="0.3">
      <c r="B11" s="155" t="s">
        <v>0</v>
      </c>
      <c r="C11" s="156">
        <f t="shared" ref="C11:O11" si="0">SUM(C9:C10)</f>
        <v>42931.16</v>
      </c>
      <c r="D11" s="156">
        <f t="shared" si="0"/>
        <v>50584.42</v>
      </c>
      <c r="E11" s="156">
        <f t="shared" si="0"/>
        <v>0</v>
      </c>
      <c r="F11" s="156">
        <f t="shared" si="0"/>
        <v>0</v>
      </c>
      <c r="G11" s="156">
        <f t="shared" si="0"/>
        <v>0</v>
      </c>
      <c r="H11" s="156">
        <f t="shared" si="0"/>
        <v>0</v>
      </c>
      <c r="I11" s="156">
        <f t="shared" si="0"/>
        <v>0</v>
      </c>
      <c r="J11" s="156">
        <f t="shared" si="0"/>
        <v>0</v>
      </c>
      <c r="K11" s="156">
        <f t="shared" si="0"/>
        <v>0</v>
      </c>
      <c r="L11" s="156">
        <f t="shared" si="0"/>
        <v>0</v>
      </c>
      <c r="M11" s="156">
        <f t="shared" si="0"/>
        <v>0</v>
      </c>
      <c r="N11" s="156">
        <f t="shared" si="0"/>
        <v>0</v>
      </c>
      <c r="O11" s="156">
        <f t="shared" si="0"/>
        <v>0</v>
      </c>
      <c r="Q11" s="157"/>
      <c r="S11" s="158"/>
    </row>
    <row r="12" spans="1:19" ht="15.75" customHeight="1" x14ac:dyDescent="0.25">
      <c r="B12" s="159"/>
      <c r="C12" s="160"/>
      <c r="D12" s="161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19" ht="15.75" customHeight="1" x14ac:dyDescent="0.25"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Q13" s="164"/>
    </row>
    <row r="14" spans="1:19" ht="15.75" customHeight="1" x14ac:dyDescent="0.25">
      <c r="A14" s="141" t="s">
        <v>15</v>
      </c>
      <c r="B14" s="144" t="s">
        <v>3</v>
      </c>
      <c r="C14" s="165">
        <v>-1890.9800000000032</v>
      </c>
      <c r="D14" s="165">
        <f t="shared" ref="D14:O14" si="1">D11-C11</f>
        <v>7653.2599999999948</v>
      </c>
      <c r="E14" s="165">
        <f t="shared" si="1"/>
        <v>-50584.42</v>
      </c>
      <c r="F14" s="165">
        <f t="shared" si="1"/>
        <v>0</v>
      </c>
      <c r="G14" s="165">
        <f t="shared" si="1"/>
        <v>0</v>
      </c>
      <c r="H14" s="165">
        <f t="shared" si="1"/>
        <v>0</v>
      </c>
      <c r="I14" s="165">
        <f>I11-H11</f>
        <v>0</v>
      </c>
      <c r="J14" s="165">
        <f>J11-I11</f>
        <v>0</v>
      </c>
      <c r="K14" s="165">
        <f>K11-J11</f>
        <v>0</v>
      </c>
      <c r="L14" s="165">
        <f t="shared" si="1"/>
        <v>0</v>
      </c>
      <c r="M14" s="165">
        <f t="shared" si="1"/>
        <v>0</v>
      </c>
      <c r="N14" s="165">
        <f t="shared" si="1"/>
        <v>0</v>
      </c>
      <c r="O14" s="165">
        <f t="shared" si="1"/>
        <v>0</v>
      </c>
    </row>
    <row r="15" spans="1:19" ht="15.75" customHeight="1" x14ac:dyDescent="0.25">
      <c r="B15" s="148"/>
      <c r="C15" s="166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7"/>
      <c r="O15" s="166"/>
    </row>
    <row r="16" spans="1:19" ht="15.75" customHeight="1" thickBot="1" x14ac:dyDescent="0.3">
      <c r="B16" s="168"/>
      <c r="C16" s="169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7"/>
      <c r="O16" s="169"/>
    </row>
    <row r="17" spans="2:18" ht="15.75" customHeight="1" x14ac:dyDescent="0.25">
      <c r="B17" s="170" t="s">
        <v>6</v>
      </c>
      <c r="C17" s="171">
        <v>650.76</v>
      </c>
      <c r="D17" s="171">
        <f>receiptsandpayment!AM19</f>
        <v>8103.26</v>
      </c>
      <c r="E17" s="171">
        <f>receiptsandpayment!AM23</f>
        <v>0</v>
      </c>
      <c r="F17" s="171">
        <f>receiptsandpayment!AM33</f>
        <v>0</v>
      </c>
      <c r="G17" s="171">
        <f>receiptsandpayment!AM38</f>
        <v>0</v>
      </c>
      <c r="H17" s="171">
        <f>receiptsandpayment!AM48</f>
        <v>0</v>
      </c>
      <c r="I17" s="171">
        <f>receiptsandpayment!AM55</f>
        <v>0</v>
      </c>
      <c r="J17" s="171">
        <f>receiptsandpayment!AM65</f>
        <v>0</v>
      </c>
      <c r="K17" s="171">
        <f>receiptsandpayment!AM80</f>
        <v>0</v>
      </c>
      <c r="L17" s="171">
        <f>receiptsandpayment!AM82</f>
        <v>0</v>
      </c>
      <c r="M17" s="171">
        <f>receiptsandpayment!AM85</f>
        <v>0</v>
      </c>
      <c r="N17" s="171">
        <f>receiptsandpayment!AM92</f>
        <v>0</v>
      </c>
      <c r="O17" s="171">
        <f>receiptsandpayment!AM98</f>
        <v>0</v>
      </c>
      <c r="P17" s="164"/>
    </row>
    <row r="18" spans="2:18" s="149" customFormat="1" ht="15.75" customHeight="1" x14ac:dyDescent="0.25">
      <c r="B18" s="172" t="s">
        <v>7</v>
      </c>
      <c r="C18" s="173">
        <v>969.69999999999993</v>
      </c>
      <c r="D18" s="174">
        <f>receiptsandpayment!AN19</f>
        <v>909.49</v>
      </c>
      <c r="E18" s="174">
        <f>receiptsandpayment!AN23</f>
        <v>0</v>
      </c>
      <c r="F18" s="174">
        <f>receiptsandpayment!AN33</f>
        <v>0</v>
      </c>
      <c r="G18" s="174">
        <f>receiptsandpayment!AN38</f>
        <v>0</v>
      </c>
      <c r="H18" s="174">
        <f>receiptsandpayment!AN48</f>
        <v>0</v>
      </c>
      <c r="I18" s="174">
        <f>receiptsandpayment!AN55</f>
        <v>0</v>
      </c>
      <c r="J18" s="174">
        <f>receiptsandpayment!AN65</f>
        <v>0</v>
      </c>
      <c r="K18" s="174">
        <f>receiptsandpayment!AN80</f>
        <v>0</v>
      </c>
      <c r="L18" s="174">
        <f>receiptsandpayment!AN82</f>
        <v>0</v>
      </c>
      <c r="M18" s="174">
        <f>receiptsandpayment!AN85</f>
        <v>0</v>
      </c>
      <c r="N18" s="173">
        <f>receiptsandpayment!AN92</f>
        <v>0</v>
      </c>
      <c r="O18" s="173">
        <f>receiptsandpayment!AN98</f>
        <v>0</v>
      </c>
      <c r="P18" s="164"/>
    </row>
    <row r="19" spans="2:18" s="142" customFormat="1" ht="15.75" customHeight="1" thickBot="1" x14ac:dyDescent="0.3">
      <c r="B19" s="175" t="s">
        <v>4</v>
      </c>
      <c r="C19" s="176">
        <f>C17-C18</f>
        <v>-318.93999999999994</v>
      </c>
      <c r="D19" s="176">
        <f>D17-D18</f>
        <v>7193.77</v>
      </c>
      <c r="E19" s="176">
        <f t="shared" ref="E19:O19" si="2">E17-E18</f>
        <v>0</v>
      </c>
      <c r="F19" s="176">
        <f t="shared" si="2"/>
        <v>0</v>
      </c>
      <c r="G19" s="176">
        <f t="shared" si="2"/>
        <v>0</v>
      </c>
      <c r="H19" s="176">
        <f t="shared" si="2"/>
        <v>0</v>
      </c>
      <c r="I19" s="176">
        <f t="shared" si="2"/>
        <v>0</v>
      </c>
      <c r="J19" s="176">
        <f t="shared" si="2"/>
        <v>0</v>
      </c>
      <c r="K19" s="176">
        <f t="shared" si="2"/>
        <v>0</v>
      </c>
      <c r="L19" s="176">
        <f t="shared" si="2"/>
        <v>0</v>
      </c>
      <c r="M19" s="176">
        <f t="shared" si="2"/>
        <v>0</v>
      </c>
      <c r="N19" s="176">
        <f t="shared" si="2"/>
        <v>0</v>
      </c>
      <c r="O19" s="176">
        <f t="shared" si="2"/>
        <v>0</v>
      </c>
      <c r="P19" s="158"/>
    </row>
    <row r="20" spans="2:18" ht="15.75" customHeight="1" x14ac:dyDescent="0.25">
      <c r="B20" s="177"/>
      <c r="C20" s="178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8"/>
    </row>
    <row r="21" spans="2:18" ht="15.75" customHeight="1" x14ac:dyDescent="0.25">
      <c r="B21" s="180"/>
      <c r="C21" s="181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1"/>
    </row>
    <row r="22" spans="2:18" ht="15.75" customHeight="1" x14ac:dyDescent="0.25">
      <c r="B22" s="14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</row>
    <row r="23" spans="2:18" s="184" customFormat="1" ht="15.75" customHeight="1" x14ac:dyDescent="0.25">
      <c r="B23" s="182" t="s">
        <v>16</v>
      </c>
      <c r="C23" s="183">
        <f>C14-C19</f>
        <v>-1572.0400000000031</v>
      </c>
      <c r="D23" s="183">
        <f t="shared" ref="D23:O23" si="3">D14-D19</f>
        <v>459.48999999999432</v>
      </c>
      <c r="E23" s="183">
        <f t="shared" si="3"/>
        <v>-50584.42</v>
      </c>
      <c r="F23" s="183">
        <f t="shared" si="3"/>
        <v>0</v>
      </c>
      <c r="G23" s="183">
        <f t="shared" si="3"/>
        <v>0</v>
      </c>
      <c r="H23" s="183">
        <f t="shared" si="3"/>
        <v>0</v>
      </c>
      <c r="I23" s="183">
        <f t="shared" si="3"/>
        <v>0</v>
      </c>
      <c r="J23" s="183">
        <f t="shared" si="3"/>
        <v>0</v>
      </c>
      <c r="K23" s="183">
        <f t="shared" si="3"/>
        <v>0</v>
      </c>
      <c r="L23" s="183">
        <f t="shared" si="3"/>
        <v>0</v>
      </c>
      <c r="M23" s="183">
        <f t="shared" si="3"/>
        <v>0</v>
      </c>
      <c r="N23" s="183">
        <f t="shared" si="3"/>
        <v>0</v>
      </c>
      <c r="O23" s="183">
        <f t="shared" si="3"/>
        <v>0</v>
      </c>
    </row>
    <row r="24" spans="2:18" ht="15.75" customHeight="1" x14ac:dyDescent="0.25"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2:18" x14ac:dyDescent="0.25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</row>
    <row r="26" spans="2:18" ht="159" customHeight="1" x14ac:dyDescent="0.25">
      <c r="B26" s="144" t="s">
        <v>53</v>
      </c>
      <c r="C26" s="202" t="s">
        <v>119</v>
      </c>
      <c r="D26" s="198" t="s">
        <v>150</v>
      </c>
      <c r="E26" s="198"/>
      <c r="F26" s="198"/>
      <c r="G26" s="198"/>
      <c r="H26" s="198"/>
      <c r="I26" s="198"/>
      <c r="J26" s="198"/>
      <c r="K26" s="200"/>
      <c r="L26" s="202"/>
      <c r="M26" s="202"/>
      <c r="N26" s="202"/>
      <c r="O26" s="202"/>
    </row>
    <row r="27" spans="2:18" s="157" customFormat="1" ht="15" customHeight="1" x14ac:dyDescent="0.25">
      <c r="B27" s="185" t="s">
        <v>2</v>
      </c>
      <c r="C27" s="185">
        <v>361.6</v>
      </c>
      <c r="D27" s="185">
        <v>450</v>
      </c>
      <c r="F27" s="185"/>
      <c r="G27" s="185"/>
      <c r="H27" s="185"/>
      <c r="I27" s="185"/>
      <c r="J27" s="185"/>
      <c r="K27" s="186"/>
      <c r="L27" s="186"/>
      <c r="M27" s="187"/>
      <c r="N27" s="187"/>
      <c r="O27" s="185"/>
    </row>
    <row r="28" spans="2:18" ht="111" customHeight="1" x14ac:dyDescent="0.25">
      <c r="B28" s="144" t="s">
        <v>54</v>
      </c>
      <c r="C28" s="208" t="s">
        <v>159</v>
      </c>
      <c r="D28" s="208" t="s">
        <v>158</v>
      </c>
      <c r="E28" s="198"/>
      <c r="F28" s="198"/>
      <c r="G28" s="198"/>
      <c r="H28" s="208"/>
      <c r="I28" s="208"/>
      <c r="J28" s="279"/>
      <c r="K28" s="202"/>
      <c r="L28" s="202"/>
      <c r="M28" s="202"/>
      <c r="N28" s="202"/>
      <c r="O28" s="208"/>
      <c r="P28" s="164"/>
      <c r="R28" s="164"/>
    </row>
    <row r="29" spans="2:18" s="157" customFormat="1" ht="15.75" customHeight="1" x14ac:dyDescent="0.25">
      <c r="B29" s="185" t="s">
        <v>2</v>
      </c>
      <c r="C29" s="185">
        <v>502.8</v>
      </c>
      <c r="D29" s="157">
        <v>909.49</v>
      </c>
      <c r="E29" s="185"/>
      <c r="F29" s="185"/>
      <c r="G29" s="185"/>
      <c r="H29" s="185"/>
      <c r="I29" s="185"/>
      <c r="J29" s="186"/>
      <c r="K29" s="186"/>
      <c r="L29" s="187"/>
      <c r="M29" s="187"/>
      <c r="N29" s="185"/>
      <c r="O29" s="185"/>
    </row>
    <row r="30" spans="2:18" s="190" customFormat="1" ht="23" x14ac:dyDescent="0.25">
      <c r="B30" s="188" t="s">
        <v>5</v>
      </c>
      <c r="C30" s="189">
        <f>C29-C27</f>
        <v>141.19999999999999</v>
      </c>
      <c r="D30" s="189">
        <f t="shared" ref="D30:N30" si="4">D29-D27</f>
        <v>459.49</v>
      </c>
      <c r="E30" s="189">
        <f t="shared" si="4"/>
        <v>0</v>
      </c>
      <c r="F30" s="189">
        <f t="shared" si="4"/>
        <v>0</v>
      </c>
      <c r="G30" s="189">
        <f t="shared" si="4"/>
        <v>0</v>
      </c>
      <c r="H30" s="189">
        <f t="shared" si="4"/>
        <v>0</v>
      </c>
      <c r="I30" s="189">
        <f t="shared" si="4"/>
        <v>0</v>
      </c>
      <c r="J30" s="189">
        <f>J29-J27</f>
        <v>0</v>
      </c>
      <c r="K30" s="189">
        <f>K29-K27</f>
        <v>0</v>
      </c>
      <c r="L30" s="189">
        <f>L29-L27</f>
        <v>0</v>
      </c>
      <c r="M30" s="189">
        <f>M29-M27</f>
        <v>0</v>
      </c>
      <c r="N30" s="189">
        <f t="shared" si="4"/>
        <v>0</v>
      </c>
      <c r="O30" s="189">
        <f>O29-O27</f>
        <v>0</v>
      </c>
    </row>
    <row r="31" spans="2:18" ht="15.75" customHeight="1" x14ac:dyDescent="0.25">
      <c r="C31" s="179"/>
      <c r="D31" s="179"/>
      <c r="E31" s="179"/>
      <c r="F31" s="179"/>
      <c r="G31" s="179"/>
      <c r="H31" s="179"/>
      <c r="I31" s="179"/>
      <c r="J31" s="191"/>
      <c r="K31" s="192"/>
      <c r="L31" s="193"/>
      <c r="M31" s="179"/>
      <c r="N31" s="179"/>
      <c r="O31" s="179"/>
    </row>
    <row r="32" spans="2:18" ht="12.5" x14ac:dyDescent="0.25">
      <c r="C32" s="192"/>
      <c r="D32" s="192"/>
      <c r="E32" s="193"/>
      <c r="F32" s="194"/>
      <c r="G32" s="194"/>
      <c r="H32" s="193"/>
      <c r="I32" s="192"/>
      <c r="J32" s="193"/>
      <c r="K32" s="192"/>
      <c r="L32" s="193"/>
      <c r="M32" s="192"/>
      <c r="N32" s="193"/>
    </row>
    <row r="33" spans="3:15" ht="12.5" x14ac:dyDescent="0.25">
      <c r="C33" s="192"/>
      <c r="D33" s="192"/>
      <c r="E33" s="194"/>
      <c r="F33" s="193"/>
      <c r="G33" s="194"/>
      <c r="H33" s="193"/>
      <c r="I33" s="192"/>
      <c r="J33" s="195"/>
      <c r="K33" s="196"/>
      <c r="L33" s="193"/>
      <c r="M33" s="192"/>
      <c r="N33" s="195"/>
    </row>
    <row r="34" spans="3:15" ht="12.5" x14ac:dyDescent="0.25">
      <c r="D34" s="192"/>
      <c r="E34" s="194"/>
      <c r="F34" s="193"/>
      <c r="G34" s="194"/>
      <c r="H34" s="193"/>
      <c r="I34" s="193"/>
      <c r="J34" s="194"/>
      <c r="K34" s="196"/>
      <c r="L34" s="193"/>
      <c r="N34" s="195"/>
      <c r="O34" s="196"/>
    </row>
    <row r="35" spans="3:15" ht="12.5" x14ac:dyDescent="0.25">
      <c r="D35" s="192"/>
      <c r="E35" s="194"/>
      <c r="F35" s="194"/>
      <c r="G35" s="193"/>
      <c r="H35" s="192"/>
      <c r="I35" s="193"/>
      <c r="J35" s="193"/>
      <c r="L35" s="195"/>
      <c r="M35" s="196"/>
    </row>
    <row r="36" spans="3:15" ht="12.5" x14ac:dyDescent="0.25">
      <c r="D36" s="192"/>
      <c r="E36" s="194"/>
      <c r="F36" s="194"/>
      <c r="G36" s="193"/>
      <c r="J36" s="193"/>
    </row>
    <row r="37" spans="3:15" ht="12.5" x14ac:dyDescent="0.25">
      <c r="D37" s="192"/>
      <c r="E37" s="193"/>
      <c r="F37" s="194"/>
      <c r="G37" s="193"/>
      <c r="J37" s="193"/>
    </row>
    <row r="38" spans="3:15" ht="12.5" x14ac:dyDescent="0.25">
      <c r="D38" s="192"/>
      <c r="E38" s="193"/>
      <c r="F38" s="194"/>
      <c r="G38" s="193"/>
    </row>
    <row r="39" spans="3:15" ht="12.5" x14ac:dyDescent="0.25">
      <c r="F39" s="194"/>
      <c r="G39" s="193"/>
    </row>
    <row r="40" spans="3:15" ht="12.5" x14ac:dyDescent="0.25">
      <c r="F40" s="194"/>
      <c r="G40" s="193"/>
    </row>
    <row r="41" spans="3:15" ht="12.5" x14ac:dyDescent="0.25">
      <c r="F41" s="194"/>
      <c r="G41" s="193"/>
    </row>
    <row r="42" spans="3:15" ht="12.5" x14ac:dyDescent="0.25">
      <c r="F42" s="194"/>
      <c r="G42" s="193"/>
    </row>
    <row r="43" spans="3:15" ht="12.5" x14ac:dyDescent="0.25">
      <c r="F43" s="194"/>
      <c r="G43" s="193"/>
    </row>
    <row r="44" spans="3:15" ht="12.5" x14ac:dyDescent="0.25">
      <c r="F44" s="194"/>
      <c r="G44" s="193"/>
    </row>
    <row r="45" spans="3:15" x14ac:dyDescent="0.25">
      <c r="F45" s="141"/>
    </row>
    <row r="46" spans="3:15" x14ac:dyDescent="0.25">
      <c r="F46" s="141"/>
    </row>
    <row r="47" spans="3:15" x14ac:dyDescent="0.25">
      <c r="F47" s="141"/>
    </row>
    <row r="48" spans="3:15" x14ac:dyDescent="0.25">
      <c r="F48" s="141"/>
    </row>
    <row r="49" spans="6:6" x14ac:dyDescent="0.25">
      <c r="F49" s="141"/>
    </row>
    <row r="50" spans="6:6" x14ac:dyDescent="0.25">
      <c r="F50" s="141"/>
    </row>
    <row r="51" spans="6:6" x14ac:dyDescent="0.25">
      <c r="F51" s="141"/>
    </row>
    <row r="52" spans="6:6" x14ac:dyDescent="0.25">
      <c r="F52" s="141"/>
    </row>
    <row r="53" spans="6:6" x14ac:dyDescent="0.25">
      <c r="F53" s="141"/>
    </row>
    <row r="54" spans="6:6" x14ac:dyDescent="0.25">
      <c r="F54" s="141"/>
    </row>
    <row r="55" spans="6:6" x14ac:dyDescent="0.25">
      <c r="F55" s="141"/>
    </row>
    <row r="56" spans="6:6" x14ac:dyDescent="0.25">
      <c r="F56" s="141"/>
    </row>
    <row r="57" spans="6:6" x14ac:dyDescent="0.25">
      <c r="F57" s="141"/>
    </row>
    <row r="58" spans="6:6" x14ac:dyDescent="0.25">
      <c r="F58" s="141"/>
    </row>
    <row r="59" spans="6:6" x14ac:dyDescent="0.25">
      <c r="F59" s="141"/>
    </row>
    <row r="60" spans="6:6" x14ac:dyDescent="0.25">
      <c r="F60" s="141"/>
    </row>
    <row r="61" spans="6:6" x14ac:dyDescent="0.25">
      <c r="F61" s="141"/>
    </row>
    <row r="62" spans="6:6" x14ac:dyDescent="0.25">
      <c r="F62" s="141"/>
    </row>
    <row r="63" spans="6:6" x14ac:dyDescent="0.25">
      <c r="F63" s="141"/>
    </row>
    <row r="64" spans="6:6" x14ac:dyDescent="0.25">
      <c r="F64" s="141"/>
    </row>
    <row r="65" spans="6:6" x14ac:dyDescent="0.25">
      <c r="F65" s="141"/>
    </row>
    <row r="66" spans="6:6" x14ac:dyDescent="0.25">
      <c r="F66" s="141"/>
    </row>
    <row r="67" spans="6:6" x14ac:dyDescent="0.25">
      <c r="F67" s="141"/>
    </row>
    <row r="68" spans="6:6" x14ac:dyDescent="0.25">
      <c r="F68" s="141"/>
    </row>
    <row r="69" spans="6:6" x14ac:dyDescent="0.25">
      <c r="F69" s="141"/>
    </row>
    <row r="70" spans="6:6" x14ac:dyDescent="0.25">
      <c r="F70" s="141"/>
    </row>
    <row r="71" spans="6:6" x14ac:dyDescent="0.25">
      <c r="F71" s="141"/>
    </row>
    <row r="72" spans="6:6" x14ac:dyDescent="0.25">
      <c r="F72" s="141"/>
    </row>
    <row r="73" spans="6:6" x14ac:dyDescent="0.25">
      <c r="F73" s="141"/>
    </row>
    <row r="74" spans="6:6" x14ac:dyDescent="0.25">
      <c r="F74" s="141"/>
    </row>
    <row r="75" spans="6:6" x14ac:dyDescent="0.25">
      <c r="F75" s="141"/>
    </row>
    <row r="76" spans="6:6" x14ac:dyDescent="0.25">
      <c r="F76" s="141"/>
    </row>
    <row r="77" spans="6:6" x14ac:dyDescent="0.25">
      <c r="F77" s="141"/>
    </row>
    <row r="78" spans="6:6" x14ac:dyDescent="0.25">
      <c r="F78" s="141"/>
    </row>
    <row r="79" spans="6:6" x14ac:dyDescent="0.25">
      <c r="F79" s="141"/>
    </row>
    <row r="80" spans="6:6" x14ac:dyDescent="0.25">
      <c r="F80" s="141"/>
    </row>
    <row r="81" spans="6:6" x14ac:dyDescent="0.25">
      <c r="F81" s="141"/>
    </row>
    <row r="82" spans="6:6" x14ac:dyDescent="0.25">
      <c r="F82" s="141"/>
    </row>
    <row r="83" spans="6:6" x14ac:dyDescent="0.25">
      <c r="F83" s="141"/>
    </row>
    <row r="84" spans="6:6" x14ac:dyDescent="0.25">
      <c r="F84" s="141"/>
    </row>
    <row r="85" spans="6:6" x14ac:dyDescent="0.25">
      <c r="F85" s="141"/>
    </row>
    <row r="86" spans="6:6" x14ac:dyDescent="0.25">
      <c r="F86" s="141"/>
    </row>
    <row r="87" spans="6:6" x14ac:dyDescent="0.25">
      <c r="F87" s="141"/>
    </row>
    <row r="88" spans="6:6" x14ac:dyDescent="0.25">
      <c r="F88" s="141"/>
    </row>
    <row r="89" spans="6:6" x14ac:dyDescent="0.25">
      <c r="F89" s="141"/>
    </row>
    <row r="90" spans="6:6" x14ac:dyDescent="0.25">
      <c r="F90" s="141"/>
    </row>
    <row r="91" spans="6:6" x14ac:dyDescent="0.25">
      <c r="F91" s="141"/>
    </row>
    <row r="92" spans="6:6" x14ac:dyDescent="0.25">
      <c r="F92" s="141"/>
    </row>
    <row r="93" spans="6:6" x14ac:dyDescent="0.25">
      <c r="F93" s="141"/>
    </row>
    <row r="94" spans="6:6" x14ac:dyDescent="0.25">
      <c r="F94" s="141"/>
    </row>
    <row r="95" spans="6:6" x14ac:dyDescent="0.25">
      <c r="F95" s="141"/>
    </row>
    <row r="96" spans="6:6" x14ac:dyDescent="0.25">
      <c r="F96" s="141"/>
    </row>
    <row r="97" spans="6:6" x14ac:dyDescent="0.25">
      <c r="F97" s="141"/>
    </row>
    <row r="98" spans="6:6" x14ac:dyDescent="0.25">
      <c r="F98" s="141"/>
    </row>
    <row r="99" spans="6:6" x14ac:dyDescent="0.25">
      <c r="F99" s="141"/>
    </row>
    <row r="100" spans="6:6" x14ac:dyDescent="0.25">
      <c r="F100" s="141"/>
    </row>
    <row r="101" spans="6:6" x14ac:dyDescent="0.25">
      <c r="F101" s="141"/>
    </row>
    <row r="102" spans="6:6" x14ac:dyDescent="0.25">
      <c r="F102" s="141"/>
    </row>
    <row r="103" spans="6:6" x14ac:dyDescent="0.25">
      <c r="F103" s="141"/>
    </row>
    <row r="104" spans="6:6" x14ac:dyDescent="0.25">
      <c r="F104" s="141"/>
    </row>
    <row r="105" spans="6:6" x14ac:dyDescent="0.25">
      <c r="F105" s="141"/>
    </row>
    <row r="106" spans="6:6" x14ac:dyDescent="0.25">
      <c r="F106" s="141"/>
    </row>
    <row r="107" spans="6:6" x14ac:dyDescent="0.25">
      <c r="F107" s="141"/>
    </row>
    <row r="108" spans="6:6" x14ac:dyDescent="0.25">
      <c r="F108" s="141"/>
    </row>
    <row r="109" spans="6:6" x14ac:dyDescent="0.25">
      <c r="F109" s="141"/>
    </row>
    <row r="110" spans="6:6" x14ac:dyDescent="0.25">
      <c r="F110" s="141"/>
    </row>
    <row r="111" spans="6:6" x14ac:dyDescent="0.25">
      <c r="F111" s="141"/>
    </row>
    <row r="112" spans="6:6" x14ac:dyDescent="0.25">
      <c r="F112" s="141"/>
    </row>
    <row r="113" spans="6:6" x14ac:dyDescent="0.25">
      <c r="F113" s="141"/>
    </row>
    <row r="114" spans="6:6" x14ac:dyDescent="0.25">
      <c r="F114" s="141"/>
    </row>
    <row r="115" spans="6:6" x14ac:dyDescent="0.25">
      <c r="F115" s="141"/>
    </row>
    <row r="116" spans="6:6" x14ac:dyDescent="0.25">
      <c r="F116" s="141"/>
    </row>
    <row r="117" spans="6:6" x14ac:dyDescent="0.25">
      <c r="F117" s="141"/>
    </row>
    <row r="118" spans="6:6" x14ac:dyDescent="0.25">
      <c r="F118" s="141"/>
    </row>
    <row r="119" spans="6:6" x14ac:dyDescent="0.25">
      <c r="F119" s="141"/>
    </row>
    <row r="120" spans="6:6" x14ac:dyDescent="0.25">
      <c r="F120" s="141"/>
    </row>
    <row r="121" spans="6:6" x14ac:dyDescent="0.25">
      <c r="F121" s="141"/>
    </row>
    <row r="122" spans="6:6" x14ac:dyDescent="0.25">
      <c r="F122" s="141"/>
    </row>
    <row r="123" spans="6:6" x14ac:dyDescent="0.25">
      <c r="F123" s="141"/>
    </row>
    <row r="124" spans="6:6" x14ac:dyDescent="0.25">
      <c r="F124" s="141"/>
    </row>
    <row r="125" spans="6:6" x14ac:dyDescent="0.25">
      <c r="F125" s="141"/>
    </row>
    <row r="126" spans="6:6" x14ac:dyDescent="0.25">
      <c r="F126" s="141"/>
    </row>
    <row r="127" spans="6:6" x14ac:dyDescent="0.25">
      <c r="F127" s="141"/>
    </row>
    <row r="128" spans="6:6" x14ac:dyDescent="0.25">
      <c r="F128" s="141"/>
    </row>
    <row r="129" spans="6:6" x14ac:dyDescent="0.25">
      <c r="F129" s="141"/>
    </row>
    <row r="130" spans="6:6" x14ac:dyDescent="0.25">
      <c r="F130" s="141"/>
    </row>
    <row r="131" spans="6:6" x14ac:dyDescent="0.25">
      <c r="F131" s="141"/>
    </row>
    <row r="132" spans="6:6" x14ac:dyDescent="0.25">
      <c r="F132" s="141"/>
    </row>
    <row r="133" spans="6:6" x14ac:dyDescent="0.25">
      <c r="F133" s="141"/>
    </row>
    <row r="134" spans="6:6" x14ac:dyDescent="0.25">
      <c r="F134" s="141"/>
    </row>
    <row r="135" spans="6:6" x14ac:dyDescent="0.25">
      <c r="F135" s="141"/>
    </row>
    <row r="136" spans="6:6" x14ac:dyDescent="0.25">
      <c r="F136" s="141"/>
    </row>
    <row r="137" spans="6:6" x14ac:dyDescent="0.25">
      <c r="F137" s="141"/>
    </row>
    <row r="138" spans="6:6" x14ac:dyDescent="0.25">
      <c r="F138" s="141"/>
    </row>
    <row r="139" spans="6:6" x14ac:dyDescent="0.25">
      <c r="F139" s="141"/>
    </row>
    <row r="140" spans="6:6" x14ac:dyDescent="0.25">
      <c r="F140" s="141"/>
    </row>
    <row r="141" spans="6:6" x14ac:dyDescent="0.25">
      <c r="F141" s="141"/>
    </row>
    <row r="142" spans="6:6" x14ac:dyDescent="0.25">
      <c r="F142" s="141"/>
    </row>
    <row r="143" spans="6:6" x14ac:dyDescent="0.25">
      <c r="F143" s="141"/>
    </row>
    <row r="144" spans="6:6" x14ac:dyDescent="0.25">
      <c r="F144" s="141"/>
    </row>
    <row r="145" spans="6:6" x14ac:dyDescent="0.25">
      <c r="F145" s="141"/>
    </row>
    <row r="146" spans="6:6" x14ac:dyDescent="0.25">
      <c r="F146" s="141"/>
    </row>
    <row r="147" spans="6:6" x14ac:dyDescent="0.25">
      <c r="F147" s="141"/>
    </row>
    <row r="148" spans="6:6" x14ac:dyDescent="0.25">
      <c r="F148" s="141"/>
    </row>
    <row r="149" spans="6:6" x14ac:dyDescent="0.25">
      <c r="F149" s="141"/>
    </row>
    <row r="150" spans="6:6" x14ac:dyDescent="0.25">
      <c r="F150" s="141"/>
    </row>
    <row r="151" spans="6:6" x14ac:dyDescent="0.25">
      <c r="F151" s="141"/>
    </row>
    <row r="152" spans="6:6" x14ac:dyDescent="0.25">
      <c r="F152" s="141"/>
    </row>
    <row r="153" spans="6:6" x14ac:dyDescent="0.25">
      <c r="F153" s="141"/>
    </row>
    <row r="154" spans="6:6" x14ac:dyDescent="0.25">
      <c r="F154" s="141"/>
    </row>
    <row r="155" spans="6:6" x14ac:dyDescent="0.25">
      <c r="F155" s="141"/>
    </row>
    <row r="156" spans="6:6" x14ac:dyDescent="0.25">
      <c r="F156" s="141"/>
    </row>
    <row r="157" spans="6:6" x14ac:dyDescent="0.25">
      <c r="F157" s="141"/>
    </row>
    <row r="158" spans="6:6" x14ac:dyDescent="0.25">
      <c r="F158" s="141"/>
    </row>
    <row r="159" spans="6:6" x14ac:dyDescent="0.25">
      <c r="F159" s="141"/>
    </row>
    <row r="160" spans="6:6" x14ac:dyDescent="0.25">
      <c r="F160" s="141"/>
    </row>
    <row r="161" spans="6:6" x14ac:dyDescent="0.25">
      <c r="F161" s="141"/>
    </row>
    <row r="162" spans="6:6" x14ac:dyDescent="0.25">
      <c r="F162" s="141"/>
    </row>
    <row r="163" spans="6:6" x14ac:dyDescent="0.25">
      <c r="F163" s="141"/>
    </row>
    <row r="164" spans="6:6" x14ac:dyDescent="0.25">
      <c r="F164" s="141"/>
    </row>
    <row r="165" spans="6:6" x14ac:dyDescent="0.25">
      <c r="F165" s="141"/>
    </row>
    <row r="166" spans="6:6" x14ac:dyDescent="0.25">
      <c r="F166" s="141"/>
    </row>
    <row r="167" spans="6:6" x14ac:dyDescent="0.25">
      <c r="F167" s="141"/>
    </row>
    <row r="168" spans="6:6" x14ac:dyDescent="0.25">
      <c r="F168" s="141"/>
    </row>
    <row r="169" spans="6:6" x14ac:dyDescent="0.25">
      <c r="F169" s="141"/>
    </row>
    <row r="170" spans="6:6" x14ac:dyDescent="0.25">
      <c r="F170" s="141"/>
    </row>
    <row r="171" spans="6:6" x14ac:dyDescent="0.25">
      <c r="F171" s="141"/>
    </row>
    <row r="172" spans="6:6" x14ac:dyDescent="0.25">
      <c r="F172" s="141"/>
    </row>
    <row r="173" spans="6:6" x14ac:dyDescent="0.25">
      <c r="F173" s="141"/>
    </row>
    <row r="174" spans="6:6" x14ac:dyDescent="0.25">
      <c r="F174" s="141"/>
    </row>
    <row r="175" spans="6:6" x14ac:dyDescent="0.25">
      <c r="F175" s="141"/>
    </row>
    <row r="176" spans="6:6" x14ac:dyDescent="0.25">
      <c r="F176" s="141"/>
    </row>
    <row r="177" spans="6:6" x14ac:dyDescent="0.25">
      <c r="F177" s="141"/>
    </row>
    <row r="178" spans="6:6" x14ac:dyDescent="0.25">
      <c r="F178" s="141"/>
    </row>
    <row r="179" spans="6:6" x14ac:dyDescent="0.25">
      <c r="F179" s="141"/>
    </row>
    <row r="180" spans="6:6" x14ac:dyDescent="0.25">
      <c r="F180" s="141"/>
    </row>
    <row r="181" spans="6:6" x14ac:dyDescent="0.25">
      <c r="F181" s="141"/>
    </row>
    <row r="182" spans="6:6" x14ac:dyDescent="0.25">
      <c r="F182" s="141"/>
    </row>
    <row r="183" spans="6:6" x14ac:dyDescent="0.25">
      <c r="F183" s="141"/>
    </row>
    <row r="184" spans="6:6" x14ac:dyDescent="0.25">
      <c r="F184" s="141"/>
    </row>
    <row r="185" spans="6:6" x14ac:dyDescent="0.25">
      <c r="F185" s="141"/>
    </row>
    <row r="186" spans="6:6" x14ac:dyDescent="0.25">
      <c r="F186" s="141"/>
    </row>
    <row r="187" spans="6:6" x14ac:dyDescent="0.25">
      <c r="F187" s="141"/>
    </row>
    <row r="188" spans="6:6" x14ac:dyDescent="0.25">
      <c r="F188" s="141"/>
    </row>
    <row r="189" spans="6:6" x14ac:dyDescent="0.25">
      <c r="F189" s="141"/>
    </row>
    <row r="190" spans="6:6" x14ac:dyDescent="0.25">
      <c r="F190" s="141"/>
    </row>
    <row r="191" spans="6:6" x14ac:dyDescent="0.25">
      <c r="F191" s="141"/>
    </row>
    <row r="192" spans="6:6" x14ac:dyDescent="0.25">
      <c r="F192" s="141"/>
    </row>
    <row r="193" spans="6:6" x14ac:dyDescent="0.25">
      <c r="F193" s="141"/>
    </row>
    <row r="194" spans="6:6" x14ac:dyDescent="0.25">
      <c r="F194" s="141"/>
    </row>
    <row r="195" spans="6:6" x14ac:dyDescent="0.25">
      <c r="F195" s="141"/>
    </row>
    <row r="196" spans="6:6" x14ac:dyDescent="0.25">
      <c r="F196" s="141"/>
    </row>
    <row r="197" spans="6:6" x14ac:dyDescent="0.25">
      <c r="F197" s="141"/>
    </row>
    <row r="198" spans="6:6" x14ac:dyDescent="0.25">
      <c r="F198" s="141"/>
    </row>
    <row r="199" spans="6:6" x14ac:dyDescent="0.25">
      <c r="F199" s="141"/>
    </row>
    <row r="200" spans="6:6" x14ac:dyDescent="0.25">
      <c r="F200" s="141"/>
    </row>
    <row r="201" spans="6:6" x14ac:dyDescent="0.25">
      <c r="F201" s="141"/>
    </row>
    <row r="202" spans="6:6" x14ac:dyDescent="0.25">
      <c r="F202" s="141"/>
    </row>
    <row r="203" spans="6:6" x14ac:dyDescent="0.25">
      <c r="F203" s="141"/>
    </row>
    <row r="204" spans="6:6" x14ac:dyDescent="0.25">
      <c r="F204" s="141"/>
    </row>
    <row r="205" spans="6:6" x14ac:dyDescent="0.25">
      <c r="F205" s="141"/>
    </row>
    <row r="206" spans="6:6" x14ac:dyDescent="0.25">
      <c r="F206" s="141"/>
    </row>
    <row r="207" spans="6:6" x14ac:dyDescent="0.25">
      <c r="F207" s="141"/>
    </row>
    <row r="208" spans="6:6" x14ac:dyDescent="0.25">
      <c r="F208" s="141"/>
    </row>
    <row r="209" spans="6:6" x14ac:dyDescent="0.25">
      <c r="F209" s="141"/>
    </row>
    <row r="210" spans="6:6" x14ac:dyDescent="0.25">
      <c r="F210" s="141"/>
    </row>
    <row r="211" spans="6:6" x14ac:dyDescent="0.25">
      <c r="F211" s="141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5"/>
  <sheetViews>
    <sheetView zoomScaleNormal="100" workbookViewId="0">
      <pane ySplit="6" topLeftCell="A64" activePane="bottomLeft" state="frozen"/>
      <selection pane="bottomLeft" activeCell="H66" sqref="H66"/>
    </sheetView>
  </sheetViews>
  <sheetFormatPr defaultColWidth="9.1796875" defaultRowHeight="12.5" x14ac:dyDescent="0.25"/>
  <cols>
    <col min="1" max="1" width="13.7265625" style="90" bestFit="1" customWidth="1"/>
    <col min="2" max="2" width="50.7265625" style="90" bestFit="1" customWidth="1"/>
    <col min="3" max="3" width="11.81640625" style="90" hidden="1" customWidth="1"/>
    <col min="4" max="4" width="13.26953125" style="90" customWidth="1"/>
    <col min="5" max="5" width="11.26953125" style="90" customWidth="1"/>
    <col min="6" max="6" width="13.26953125" style="90" customWidth="1"/>
    <col min="7" max="7" width="11.26953125" style="90" customWidth="1"/>
    <col min="8" max="8" width="12.6328125" style="90" customWidth="1"/>
    <col min="9" max="19" width="11.26953125" style="90" customWidth="1"/>
    <col min="20" max="20" width="12.54296875" style="90" customWidth="1"/>
    <col min="21" max="21" width="20.6328125" style="90" customWidth="1"/>
    <col min="22" max="22" width="9.54296875" style="90" bestFit="1" customWidth="1"/>
    <col min="23" max="16384" width="9.1796875" style="90"/>
  </cols>
  <sheetData>
    <row r="1" spans="1:21" x14ac:dyDescent="0.25">
      <c r="A1" s="89"/>
      <c r="B1" s="89"/>
      <c r="C1" s="89"/>
    </row>
    <row r="2" spans="1:21" ht="13" x14ac:dyDescent="0.3">
      <c r="A2" s="89"/>
      <c r="B2" s="238" t="s">
        <v>96</v>
      </c>
      <c r="C2" s="89"/>
      <c r="D2" s="89">
        <v>53.23</v>
      </c>
      <c r="E2" s="92" t="s">
        <v>47</v>
      </c>
      <c r="F2" s="89">
        <v>53.23</v>
      </c>
      <c r="G2" s="92" t="s">
        <v>47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1" x14ac:dyDescent="0.25">
      <c r="A3" s="89"/>
      <c r="B3" s="89"/>
      <c r="C3" s="89"/>
      <c r="D3" s="89">
        <v>190.89</v>
      </c>
      <c r="E3" s="92" t="s">
        <v>48</v>
      </c>
      <c r="F3" s="89">
        <v>190.89</v>
      </c>
      <c r="G3" s="92" t="s">
        <v>48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1" ht="13" x14ac:dyDescent="0.3">
      <c r="A4" s="89"/>
      <c r="B4" s="91"/>
      <c r="C4" s="89"/>
    </row>
    <row r="5" spans="1:21" s="95" customFormat="1" ht="14.25" customHeight="1" x14ac:dyDescent="0.3">
      <c r="A5" s="93"/>
      <c r="B5" s="93"/>
      <c r="C5" s="9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 t="s">
        <v>98</v>
      </c>
      <c r="U5" s="218" t="s">
        <v>98</v>
      </c>
    </row>
    <row r="6" spans="1:21" s="97" customFormat="1" ht="39" customHeight="1" x14ac:dyDescent="0.3">
      <c r="A6" s="96"/>
      <c r="B6" s="96"/>
      <c r="C6" s="96"/>
      <c r="D6" s="96"/>
      <c r="E6" s="96"/>
      <c r="F6" s="96"/>
      <c r="G6" s="209"/>
      <c r="H6" s="209" t="s">
        <v>114</v>
      </c>
      <c r="I6" s="209" t="s">
        <v>104</v>
      </c>
      <c r="J6" s="209" t="s">
        <v>105</v>
      </c>
      <c r="K6" s="209" t="s">
        <v>106</v>
      </c>
      <c r="L6" s="209" t="s">
        <v>107</v>
      </c>
      <c r="M6" s="209" t="s">
        <v>108</v>
      </c>
      <c r="N6" s="209" t="s">
        <v>109</v>
      </c>
      <c r="O6" s="209" t="s">
        <v>110</v>
      </c>
      <c r="P6" s="209" t="s">
        <v>111</v>
      </c>
      <c r="Q6" s="209" t="s">
        <v>112</v>
      </c>
      <c r="R6" s="209" t="s">
        <v>113</v>
      </c>
      <c r="S6" s="209" t="s">
        <v>115</v>
      </c>
      <c r="T6" s="209" t="s">
        <v>100</v>
      </c>
      <c r="U6" s="254" t="s">
        <v>116</v>
      </c>
    </row>
    <row r="7" spans="1:21" s="100" customFormat="1" ht="13.5" customHeight="1" x14ac:dyDescent="0.3">
      <c r="A7" s="91"/>
      <c r="B7" s="98" t="s">
        <v>37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>
        <v>42931.16</v>
      </c>
    </row>
    <row r="8" spans="1:21" s="100" customFormat="1" ht="13.5" customHeight="1" x14ac:dyDescent="0.3">
      <c r="A8" s="91"/>
      <c r="B8" s="98" t="s">
        <v>24</v>
      </c>
      <c r="C8" s="99"/>
      <c r="D8" s="99"/>
      <c r="E8" s="99"/>
      <c r="F8" s="99"/>
      <c r="G8" s="9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139">
        <v>620.26</v>
      </c>
      <c r="U8" s="91"/>
    </row>
    <row r="9" spans="1:21" s="100" customFormat="1" ht="13.5" customHeight="1" x14ac:dyDescent="0.3">
      <c r="A9" s="91"/>
      <c r="B9" s="98" t="s">
        <v>38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255">
        <f>SUM(T7-T8)</f>
        <v>42310.9</v>
      </c>
      <c r="U9" s="91"/>
    </row>
    <row r="10" spans="1:21" x14ac:dyDescent="0.25">
      <c r="U10" s="89"/>
    </row>
    <row r="11" spans="1:21" ht="13.5" customHeight="1" x14ac:dyDescent="0.3">
      <c r="A11" s="89"/>
      <c r="B11" s="101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256"/>
      <c r="U11" s="89"/>
    </row>
    <row r="12" spans="1:21" x14ac:dyDescent="0.25">
      <c r="A12" s="89"/>
      <c r="B12" s="103" t="str">
        <f>receiptsandpayment!G8</f>
        <v>Precept</v>
      </c>
      <c r="C12" s="102"/>
      <c r="D12" s="104"/>
      <c r="E12" s="104"/>
      <c r="F12" s="104"/>
      <c r="G12" s="246">
        <v>15324</v>
      </c>
      <c r="H12" s="246">
        <v>7488</v>
      </c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0</v>
      </c>
      <c r="P12" s="246">
        <v>0</v>
      </c>
      <c r="Q12" s="246">
        <v>0</v>
      </c>
      <c r="R12" s="246">
        <v>0</v>
      </c>
      <c r="S12" s="246">
        <v>0</v>
      </c>
      <c r="T12" s="257">
        <f>receiptsandpayment!G105</f>
        <v>7488</v>
      </c>
      <c r="U12" s="89">
        <f>T12/G12*100</f>
        <v>48.864526233359435</v>
      </c>
    </row>
    <row r="13" spans="1:21" x14ac:dyDescent="0.25">
      <c r="A13" s="89"/>
      <c r="B13" s="216" t="str">
        <f>receiptsandpayment!H8</f>
        <v>Interest</v>
      </c>
      <c r="C13" s="102"/>
      <c r="D13" s="104"/>
      <c r="E13" s="104"/>
      <c r="F13" s="104"/>
      <c r="G13" s="246">
        <v>32</v>
      </c>
      <c r="H13" s="246">
        <v>73.069999999999993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6">
        <v>0</v>
      </c>
      <c r="Q13" s="246">
        <v>0</v>
      </c>
      <c r="R13" s="246">
        <v>0</v>
      </c>
      <c r="S13" s="246">
        <v>0</v>
      </c>
      <c r="T13" s="257">
        <f>receiptsandpayment!H105</f>
        <v>73.069999999999993</v>
      </c>
      <c r="U13" s="89">
        <f>T13/G13*100</f>
        <v>228.34374999999997</v>
      </c>
    </row>
    <row r="14" spans="1:21" hidden="1" x14ac:dyDescent="0.25">
      <c r="A14" s="89"/>
      <c r="B14" s="89" t="s">
        <v>26</v>
      </c>
      <c r="C14" s="102"/>
      <c r="U14" s="89" t="e">
        <f t="shared" ref="U14:U52" si="0">T14/G14*100</f>
        <v>#DIV/0!</v>
      </c>
    </row>
    <row r="15" spans="1:21" hidden="1" x14ac:dyDescent="0.25">
      <c r="A15" s="89"/>
      <c r="B15" s="89" t="s">
        <v>25</v>
      </c>
      <c r="C15" s="105"/>
      <c r="U15" s="89" t="e">
        <f t="shared" si="0"/>
        <v>#DIV/0!</v>
      </c>
    </row>
    <row r="16" spans="1:21" hidden="1" x14ac:dyDescent="0.25">
      <c r="A16" s="89"/>
      <c r="B16" s="89" t="s">
        <v>27</v>
      </c>
      <c r="C16" s="102"/>
      <c r="U16" s="89" t="e">
        <f t="shared" si="0"/>
        <v>#DIV/0!</v>
      </c>
    </row>
    <row r="17" spans="1:22" hidden="1" x14ac:dyDescent="0.25">
      <c r="A17" s="89"/>
      <c r="B17" s="89" t="s">
        <v>28</v>
      </c>
      <c r="C17" s="102"/>
      <c r="U17" s="89" t="e">
        <f t="shared" si="0"/>
        <v>#DIV/0!</v>
      </c>
    </row>
    <row r="18" spans="1:22" hidden="1" x14ac:dyDescent="0.25">
      <c r="A18" s="89"/>
      <c r="B18" s="89" t="s">
        <v>29</v>
      </c>
      <c r="C18" s="102"/>
      <c r="U18" s="89" t="e">
        <f t="shared" si="0"/>
        <v>#DIV/0!</v>
      </c>
    </row>
    <row r="19" spans="1:22" x14ac:dyDescent="0.25">
      <c r="A19" s="89"/>
      <c r="B19" s="89" t="str">
        <f>receiptsandpayment!I8</f>
        <v>Income</v>
      </c>
      <c r="C19" s="102"/>
      <c r="D19" s="102"/>
      <c r="E19" s="102"/>
      <c r="F19" s="102"/>
      <c r="G19" s="247">
        <v>51</v>
      </c>
      <c r="H19" s="247">
        <v>0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47">
        <v>0</v>
      </c>
      <c r="Q19" s="247">
        <v>0</v>
      </c>
      <c r="R19" s="247">
        <v>0</v>
      </c>
      <c r="S19" s="247">
        <v>0</v>
      </c>
      <c r="T19" s="256">
        <f>receiptsandpayment!I105</f>
        <v>0</v>
      </c>
      <c r="U19" s="89">
        <f t="shared" si="0"/>
        <v>0</v>
      </c>
    </row>
    <row r="20" spans="1:22" x14ac:dyDescent="0.25">
      <c r="A20" s="89"/>
      <c r="B20" s="89" t="str">
        <f>receiptsandpayment!J8</f>
        <v>CDC Grants</v>
      </c>
      <c r="C20" s="102"/>
      <c r="D20" s="102"/>
      <c r="E20" s="102"/>
      <c r="F20" s="102"/>
      <c r="G20" s="247">
        <v>520</v>
      </c>
      <c r="H20" s="247">
        <v>520.19000000000005</v>
      </c>
      <c r="I20" s="247">
        <f>receiptsandpayment!J17</f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56">
        <f>receiptsandpayment!J105</f>
        <v>520.19000000000005</v>
      </c>
      <c r="U20" s="89">
        <f t="shared" si="0"/>
        <v>100.03653846153848</v>
      </c>
    </row>
    <row r="21" spans="1:22" x14ac:dyDescent="0.25">
      <c r="A21" s="89"/>
      <c r="B21" s="140" t="s">
        <v>61</v>
      </c>
      <c r="C21" s="102"/>
      <c r="D21" s="102"/>
      <c r="E21" s="102"/>
      <c r="F21" s="102"/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256">
        <f>receiptsandpayment!K105</f>
        <v>0</v>
      </c>
      <c r="U21" s="247" t="s">
        <v>117</v>
      </c>
    </row>
    <row r="22" spans="1:22" x14ac:dyDescent="0.25">
      <c r="A22" s="89"/>
      <c r="B22" s="140" t="s">
        <v>19</v>
      </c>
      <c r="C22" s="102"/>
      <c r="D22" s="102"/>
      <c r="E22" s="102"/>
      <c r="F22" s="102"/>
      <c r="G22" s="102">
        <v>300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256">
        <f>receiptsandpayment!I105</f>
        <v>0</v>
      </c>
      <c r="U22" s="247" t="s">
        <v>117</v>
      </c>
    </row>
    <row r="23" spans="1:22" x14ac:dyDescent="0.25">
      <c r="A23" s="89"/>
      <c r="B23" s="89" t="str">
        <f>receiptsandpayment!M8</f>
        <v>Other</v>
      </c>
      <c r="C23" s="102"/>
      <c r="D23" s="102"/>
      <c r="E23" s="102"/>
      <c r="F23" s="102"/>
      <c r="G23" s="102">
        <v>300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256">
        <f>receiptsandpayment!M105</f>
        <v>0</v>
      </c>
      <c r="U23" s="247" t="s">
        <v>117</v>
      </c>
    </row>
    <row r="24" spans="1:22" x14ac:dyDescent="0.25">
      <c r="A24" s="89"/>
      <c r="B24" s="92" t="str">
        <f>receiptsandpayment!N8</f>
        <v>Donations</v>
      </c>
      <c r="C24" s="102"/>
      <c r="D24" s="102"/>
      <c r="E24" s="102"/>
      <c r="F24" s="102"/>
      <c r="G24" s="247">
        <v>400</v>
      </c>
      <c r="H24" s="247">
        <f>receiptsandpayment!N105</f>
        <v>22</v>
      </c>
      <c r="I24" s="247">
        <f>SUM(receiptsandpayment!N24:N25)</f>
        <v>0</v>
      </c>
      <c r="J24" s="247">
        <f>SUM(receiptsandpayment!N24:N26)</f>
        <v>0</v>
      </c>
      <c r="K24" s="247">
        <v>0</v>
      </c>
      <c r="L24" s="247">
        <f>SUM(receiptsandpayment!N39:N41)</f>
        <v>0</v>
      </c>
      <c r="M24" s="247">
        <f>SUM(receiptsandpayment!O39:O41)</f>
        <v>0</v>
      </c>
      <c r="N24" s="247">
        <v>0</v>
      </c>
      <c r="O24" s="247">
        <v>0</v>
      </c>
      <c r="P24" s="247">
        <v>0</v>
      </c>
      <c r="Q24" s="247">
        <v>0</v>
      </c>
      <c r="R24" s="247">
        <v>0</v>
      </c>
      <c r="S24" s="247">
        <v>0</v>
      </c>
      <c r="T24" s="256">
        <f>receiptsandpayment!N105</f>
        <v>22</v>
      </c>
      <c r="U24" s="89">
        <f t="shared" si="0"/>
        <v>5.5</v>
      </c>
    </row>
    <row r="25" spans="1:22" s="109" customFormat="1" ht="14" x14ac:dyDescent="0.3">
      <c r="A25" s="106"/>
      <c r="B25" s="107" t="s">
        <v>2</v>
      </c>
      <c r="C25" s="108"/>
      <c r="D25" s="108"/>
      <c r="E25" s="108"/>
      <c r="F25" s="108"/>
      <c r="G25" s="108">
        <f>SUM(G12:G24)</f>
        <v>16927</v>
      </c>
      <c r="H25" s="108">
        <f>SUM(H12:H24)</f>
        <v>8103.26</v>
      </c>
      <c r="I25" s="108">
        <f>SUM(I12:I24)</f>
        <v>0</v>
      </c>
      <c r="J25" s="108">
        <f>SUM(J12:J24)</f>
        <v>0</v>
      </c>
      <c r="K25" s="108">
        <f>SUM(K12:K24)</f>
        <v>0</v>
      </c>
      <c r="L25" s="108">
        <f>SUM(L12:L24)</f>
        <v>0</v>
      </c>
      <c r="M25" s="108">
        <f>SUM(M12:M24)</f>
        <v>0</v>
      </c>
      <c r="N25" s="108">
        <f>SUM(N12:N24)</f>
        <v>0</v>
      </c>
      <c r="O25" s="108">
        <f>SUM(O12:O24)</f>
        <v>0</v>
      </c>
      <c r="P25" s="108">
        <f>SUM(P12:P24)</f>
        <v>0</v>
      </c>
      <c r="Q25" s="108">
        <f>SUM(Q12:Q24)</f>
        <v>0</v>
      </c>
      <c r="R25" s="108">
        <f>SUM(R12:R24)</f>
        <v>0</v>
      </c>
      <c r="S25" s="108">
        <f>SUM(S12:S24)</f>
        <v>0</v>
      </c>
      <c r="T25" s="258">
        <f>SUM(T12:T24)</f>
        <v>8103.26</v>
      </c>
      <c r="U25" s="89">
        <f t="shared" si="0"/>
        <v>47.871802445796661</v>
      </c>
    </row>
    <row r="26" spans="1:22" ht="13" x14ac:dyDescent="0.3">
      <c r="A26" s="89"/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259"/>
      <c r="U26" s="89"/>
    </row>
    <row r="27" spans="1:22" ht="13.5" thickBot="1" x14ac:dyDescent="0.35">
      <c r="A27" s="89"/>
      <c r="B27" s="112" t="s">
        <v>49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260"/>
      <c r="U27" s="89"/>
    </row>
    <row r="28" spans="1:22" ht="13" thickBot="1" x14ac:dyDescent="0.3">
      <c r="A28" s="114"/>
      <c r="B28" s="115" t="str">
        <f>receiptsandpayment!O8</f>
        <v>Salaries</v>
      </c>
      <c r="C28" s="102"/>
      <c r="D28" s="102"/>
      <c r="E28" s="102"/>
      <c r="F28" s="102"/>
      <c r="G28" s="248">
        <v>2537</v>
      </c>
      <c r="H28" s="250">
        <v>211.4</v>
      </c>
      <c r="I28" s="250">
        <f>receiptsandpayment!O21</f>
        <v>0</v>
      </c>
      <c r="J28" s="250">
        <f>receiptsandpayment!O28</f>
        <v>0</v>
      </c>
      <c r="K28" s="250">
        <v>0</v>
      </c>
      <c r="L28" s="250">
        <v>0</v>
      </c>
      <c r="M28" s="250">
        <v>0</v>
      </c>
      <c r="N28" s="250">
        <v>0</v>
      </c>
      <c r="O28" s="250">
        <v>0</v>
      </c>
      <c r="P28" s="250">
        <v>0</v>
      </c>
      <c r="Q28" s="250">
        <v>0</v>
      </c>
      <c r="R28" s="250">
        <v>0</v>
      </c>
      <c r="S28" s="250">
        <v>0</v>
      </c>
      <c r="T28" s="256">
        <f>receiptsandpayment!O105</f>
        <v>211.4</v>
      </c>
      <c r="U28" s="89">
        <f t="shared" si="0"/>
        <v>8.332676389436342</v>
      </c>
      <c r="V28" s="90">
        <f>SUM(H28:S28)</f>
        <v>211.4</v>
      </c>
    </row>
    <row r="29" spans="1:22" ht="13" thickBot="1" x14ac:dyDescent="0.3">
      <c r="A29" s="114"/>
      <c r="B29" s="217" t="s">
        <v>102</v>
      </c>
      <c r="C29" s="113"/>
      <c r="D29" s="113"/>
      <c r="E29" s="113"/>
      <c r="F29" s="113"/>
      <c r="G29" s="248">
        <v>634</v>
      </c>
      <c r="H29" s="250">
        <v>52.8</v>
      </c>
      <c r="I29" s="250">
        <v>0</v>
      </c>
      <c r="J29" s="250">
        <v>0</v>
      </c>
      <c r="K29" s="250">
        <v>0</v>
      </c>
      <c r="L29" s="250">
        <v>0</v>
      </c>
      <c r="M29" s="250">
        <v>0</v>
      </c>
      <c r="N29" s="250">
        <v>0</v>
      </c>
      <c r="O29" s="250">
        <v>0</v>
      </c>
      <c r="P29" s="250">
        <v>0</v>
      </c>
      <c r="Q29" s="250">
        <v>0</v>
      </c>
      <c r="R29" s="250">
        <v>0</v>
      </c>
      <c r="S29" s="250">
        <v>0</v>
      </c>
      <c r="T29" s="260">
        <f>receiptsandpayment!P105</f>
        <v>52.8</v>
      </c>
      <c r="U29" s="89">
        <f t="shared" si="0"/>
        <v>8.3280757097791795</v>
      </c>
      <c r="V29" s="90">
        <f t="shared" ref="V29:V51" si="1">SUM(H29:S29)</f>
        <v>52.8</v>
      </c>
    </row>
    <row r="30" spans="1:22" ht="13" thickBot="1" x14ac:dyDescent="0.3">
      <c r="A30" s="114"/>
      <c r="B30" s="203" t="str">
        <f>receiptsandpayment!Q8</f>
        <v>Clerks expenses</v>
      </c>
      <c r="C30" s="117"/>
      <c r="D30" s="117"/>
      <c r="E30" s="117"/>
      <c r="F30" s="117"/>
      <c r="G30" s="248">
        <v>60</v>
      </c>
      <c r="H30" s="251">
        <v>0</v>
      </c>
      <c r="I30" s="251">
        <f>receiptsandpayment!Q23</f>
        <v>0</v>
      </c>
      <c r="J30" s="251">
        <v>0</v>
      </c>
      <c r="K30" s="251">
        <v>0</v>
      </c>
      <c r="L30" s="251">
        <v>0</v>
      </c>
      <c r="M30" s="251">
        <v>0</v>
      </c>
      <c r="N30" s="251">
        <v>0</v>
      </c>
      <c r="O30" s="251">
        <v>0</v>
      </c>
      <c r="P30" s="251">
        <v>0</v>
      </c>
      <c r="Q30" s="251">
        <v>0</v>
      </c>
      <c r="R30" s="251">
        <v>0</v>
      </c>
      <c r="S30" s="251">
        <v>0</v>
      </c>
      <c r="T30" s="261">
        <f>receiptsandpayment!Q105</f>
        <v>0</v>
      </c>
      <c r="U30" s="89">
        <f t="shared" si="0"/>
        <v>0</v>
      </c>
      <c r="V30" s="90">
        <f t="shared" si="1"/>
        <v>0</v>
      </c>
    </row>
    <row r="31" spans="1:22" ht="13" thickBot="1" x14ac:dyDescent="0.3">
      <c r="A31" s="114"/>
      <c r="B31" s="116" t="str">
        <f>receiptsandpayment!R8</f>
        <v>Cllrs Expenses</v>
      </c>
      <c r="C31" s="118"/>
      <c r="D31" s="118"/>
      <c r="E31" s="118"/>
      <c r="F31" s="118"/>
      <c r="G31" s="248">
        <v>130</v>
      </c>
      <c r="H31" s="251">
        <v>6.01</v>
      </c>
      <c r="I31" s="251">
        <v>0</v>
      </c>
      <c r="J31" s="251">
        <v>0</v>
      </c>
      <c r="K31" s="251">
        <v>0</v>
      </c>
      <c r="L31" s="251">
        <v>0</v>
      </c>
      <c r="M31" s="251">
        <v>0</v>
      </c>
      <c r="N31" s="251">
        <v>0</v>
      </c>
      <c r="O31" s="251">
        <v>0</v>
      </c>
      <c r="P31" s="251">
        <v>0</v>
      </c>
      <c r="Q31" s="251">
        <v>0</v>
      </c>
      <c r="R31" s="251">
        <v>0</v>
      </c>
      <c r="S31" s="251">
        <v>0</v>
      </c>
      <c r="T31" s="262">
        <f>receiptsandpayment!R105</f>
        <v>6.01</v>
      </c>
      <c r="U31" s="89">
        <f t="shared" si="0"/>
        <v>4.6230769230769226</v>
      </c>
      <c r="V31" s="90">
        <f t="shared" si="1"/>
        <v>6.01</v>
      </c>
    </row>
    <row r="32" spans="1:22" ht="13" thickBot="1" x14ac:dyDescent="0.3">
      <c r="A32" s="114"/>
      <c r="B32" s="116" t="str">
        <f>receiptsandpayment!S8</f>
        <v>Training</v>
      </c>
      <c r="C32" s="118"/>
      <c r="D32" s="118"/>
      <c r="E32" s="118"/>
      <c r="F32" s="118"/>
      <c r="G32" s="248">
        <v>300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v>0</v>
      </c>
      <c r="T32" s="262">
        <f>receiptsandpayment!S105</f>
        <v>0</v>
      </c>
      <c r="U32" s="89">
        <f t="shared" si="0"/>
        <v>0</v>
      </c>
      <c r="V32" s="90">
        <f t="shared" si="1"/>
        <v>0</v>
      </c>
    </row>
    <row r="33" spans="1:22" ht="13" thickBot="1" x14ac:dyDescent="0.3">
      <c r="A33" s="114"/>
      <c r="B33" s="116" t="str">
        <f>receiptsandpayment!T8</f>
        <v>Office / stationery</v>
      </c>
      <c r="C33" s="118"/>
      <c r="D33" s="118"/>
      <c r="E33" s="118"/>
      <c r="F33" s="118"/>
      <c r="G33" s="248">
        <v>50</v>
      </c>
      <c r="H33" s="251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1">
        <v>0</v>
      </c>
      <c r="Q33" s="251">
        <v>0</v>
      </c>
      <c r="R33" s="251">
        <v>0</v>
      </c>
      <c r="S33" s="251">
        <v>0</v>
      </c>
      <c r="T33" s="262">
        <f>receiptsandpayment!T105</f>
        <v>0</v>
      </c>
      <c r="U33" s="89">
        <f t="shared" si="0"/>
        <v>0</v>
      </c>
      <c r="V33" s="90">
        <f t="shared" si="1"/>
        <v>0</v>
      </c>
    </row>
    <row r="34" spans="1:22" ht="13" thickBot="1" x14ac:dyDescent="0.3">
      <c r="A34" s="114"/>
      <c r="B34" s="116" t="str">
        <f>receiptsandpayment!U8</f>
        <v>Insurance</v>
      </c>
      <c r="C34" s="118"/>
      <c r="D34" s="118"/>
      <c r="E34" s="118"/>
      <c r="F34" s="118"/>
      <c r="G34" s="248">
        <v>700</v>
      </c>
      <c r="H34" s="251">
        <v>0</v>
      </c>
      <c r="I34" s="251">
        <v>0</v>
      </c>
      <c r="J34" s="251">
        <v>0</v>
      </c>
      <c r="K34" s="251">
        <v>0</v>
      </c>
      <c r="L34" s="251">
        <v>0</v>
      </c>
      <c r="M34" s="251">
        <v>0</v>
      </c>
      <c r="N34" s="251">
        <v>0</v>
      </c>
      <c r="O34" s="251">
        <v>0</v>
      </c>
      <c r="P34" s="251">
        <v>0</v>
      </c>
      <c r="Q34" s="251">
        <v>0</v>
      </c>
      <c r="R34" s="251">
        <v>0</v>
      </c>
      <c r="S34" s="251">
        <v>0</v>
      </c>
      <c r="T34" s="262">
        <f>receiptsandpayment!U105</f>
        <v>0</v>
      </c>
      <c r="U34" s="89">
        <f t="shared" si="0"/>
        <v>0</v>
      </c>
      <c r="V34" s="90">
        <f t="shared" si="1"/>
        <v>0</v>
      </c>
    </row>
    <row r="35" spans="1:22" ht="13" thickBot="1" x14ac:dyDescent="0.3">
      <c r="A35" s="114"/>
      <c r="B35" s="116" t="str">
        <f>receiptsandpayment!V8</f>
        <v>Audit</v>
      </c>
      <c r="C35" s="118"/>
      <c r="D35" s="118"/>
      <c r="E35" s="118"/>
      <c r="F35" s="118"/>
      <c r="G35" s="248">
        <v>100</v>
      </c>
      <c r="H35" s="251">
        <v>0</v>
      </c>
      <c r="I35" s="251">
        <v>0</v>
      </c>
      <c r="J35" s="251">
        <v>0</v>
      </c>
      <c r="K35" s="251">
        <v>0</v>
      </c>
      <c r="L35" s="251">
        <v>0</v>
      </c>
      <c r="M35" s="251">
        <v>0</v>
      </c>
      <c r="N35" s="251">
        <v>0</v>
      </c>
      <c r="O35" s="251">
        <v>0</v>
      </c>
      <c r="P35" s="251">
        <v>0</v>
      </c>
      <c r="Q35" s="251">
        <v>0</v>
      </c>
      <c r="R35" s="251">
        <v>0</v>
      </c>
      <c r="S35" s="251">
        <v>0</v>
      </c>
      <c r="T35" s="262">
        <f>receiptsandpayment!V105</f>
        <v>0</v>
      </c>
      <c r="U35" s="89">
        <f t="shared" si="0"/>
        <v>0</v>
      </c>
      <c r="V35" s="90">
        <f t="shared" si="1"/>
        <v>0</v>
      </c>
    </row>
    <row r="36" spans="1:22" ht="13" thickBot="1" x14ac:dyDescent="0.3">
      <c r="A36" s="114"/>
      <c r="B36" s="116" t="str">
        <f>receiptsandpayment!W8</f>
        <v>Data Protection</v>
      </c>
      <c r="C36" s="118"/>
      <c r="D36" s="118"/>
      <c r="E36" s="118"/>
      <c r="F36" s="118"/>
      <c r="G36" s="248">
        <v>40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  <c r="M36" s="251">
        <v>0</v>
      </c>
      <c r="N36" s="251">
        <v>0</v>
      </c>
      <c r="O36" s="251">
        <v>0</v>
      </c>
      <c r="P36" s="251">
        <v>0</v>
      </c>
      <c r="Q36" s="251">
        <v>0</v>
      </c>
      <c r="R36" s="251">
        <v>0</v>
      </c>
      <c r="S36" s="251">
        <v>0</v>
      </c>
      <c r="T36" s="262">
        <f>receiptsandpayment!W105</f>
        <v>0</v>
      </c>
      <c r="U36" s="89">
        <f t="shared" si="0"/>
        <v>0</v>
      </c>
      <c r="V36" s="90">
        <f t="shared" si="1"/>
        <v>0</v>
      </c>
    </row>
    <row r="37" spans="1:22" ht="13" thickBot="1" x14ac:dyDescent="0.3">
      <c r="A37" s="114"/>
      <c r="B37" s="116" t="str">
        <f>receiptsandpayment!X8</f>
        <v>RoSPA Inspection</v>
      </c>
      <c r="C37" s="118"/>
      <c r="D37" s="118"/>
      <c r="E37" s="118"/>
      <c r="F37" s="118"/>
      <c r="G37" s="248">
        <v>95</v>
      </c>
      <c r="H37" s="251">
        <v>0</v>
      </c>
      <c r="I37" s="251">
        <v>0</v>
      </c>
      <c r="J37" s="251">
        <v>0</v>
      </c>
      <c r="K37" s="251">
        <v>0</v>
      </c>
      <c r="L37" s="251">
        <v>0</v>
      </c>
      <c r="M37" s="251">
        <v>0</v>
      </c>
      <c r="N37" s="251">
        <v>0</v>
      </c>
      <c r="O37" s="251">
        <v>0</v>
      </c>
      <c r="P37" s="251">
        <v>0</v>
      </c>
      <c r="Q37" s="251">
        <v>0</v>
      </c>
      <c r="R37" s="251">
        <v>0</v>
      </c>
      <c r="S37" s="251">
        <v>0</v>
      </c>
      <c r="T37" s="262">
        <f>receiptsandpayment!X105</f>
        <v>0</v>
      </c>
      <c r="U37" s="89">
        <f t="shared" si="0"/>
        <v>0</v>
      </c>
      <c r="V37" s="90">
        <f t="shared" si="1"/>
        <v>0</v>
      </c>
    </row>
    <row r="38" spans="1:22" ht="13" thickBot="1" x14ac:dyDescent="0.3">
      <c r="A38" s="114"/>
      <c r="B38" s="116" t="str">
        <f>receiptsandpayment!Y8</f>
        <v>Subscrip-tions</v>
      </c>
      <c r="C38" s="118"/>
      <c r="D38" s="118"/>
      <c r="E38" s="118"/>
      <c r="F38" s="118"/>
      <c r="G38" s="248">
        <v>150</v>
      </c>
      <c r="H38" s="251">
        <v>0</v>
      </c>
      <c r="I38" s="251">
        <v>0</v>
      </c>
      <c r="J38" s="251">
        <v>0</v>
      </c>
      <c r="K38" s="251">
        <v>0</v>
      </c>
      <c r="L38" s="251">
        <v>0</v>
      </c>
      <c r="M38" s="251">
        <v>0</v>
      </c>
      <c r="N38" s="251">
        <v>0</v>
      </c>
      <c r="O38" s="251">
        <v>0</v>
      </c>
      <c r="P38" s="251">
        <v>0</v>
      </c>
      <c r="Q38" s="251">
        <v>0</v>
      </c>
      <c r="R38" s="251">
        <v>0</v>
      </c>
      <c r="S38" s="251">
        <v>0</v>
      </c>
      <c r="T38" s="262">
        <f>receiptsandpayment!Y105</f>
        <v>0</v>
      </c>
      <c r="U38" s="89">
        <f t="shared" si="0"/>
        <v>0</v>
      </c>
      <c r="V38" s="90">
        <f t="shared" si="1"/>
        <v>0</v>
      </c>
    </row>
    <row r="39" spans="1:22" ht="13" thickBot="1" x14ac:dyDescent="0.3">
      <c r="A39" s="114"/>
      <c r="B39" s="116" t="str">
        <f>receiptsandpayment!Z8</f>
        <v>Election</v>
      </c>
      <c r="C39" s="118"/>
      <c r="D39" s="118"/>
      <c r="E39" s="118"/>
      <c r="F39" s="118"/>
      <c r="G39" s="248">
        <v>0</v>
      </c>
      <c r="H39" s="251">
        <v>0</v>
      </c>
      <c r="I39" s="251">
        <v>0</v>
      </c>
      <c r="J39" s="251">
        <v>0</v>
      </c>
      <c r="K39" s="251">
        <v>0</v>
      </c>
      <c r="L39" s="251">
        <v>0</v>
      </c>
      <c r="M39" s="251">
        <v>0</v>
      </c>
      <c r="N39" s="251">
        <v>0</v>
      </c>
      <c r="O39" s="251">
        <v>0</v>
      </c>
      <c r="P39" s="251">
        <v>0</v>
      </c>
      <c r="Q39" s="251">
        <v>0</v>
      </c>
      <c r="R39" s="251">
        <v>0</v>
      </c>
      <c r="S39" s="251">
        <v>0</v>
      </c>
      <c r="T39" s="262">
        <f>receiptsandpayment!Z105</f>
        <v>0</v>
      </c>
      <c r="U39" s="247" t="s">
        <v>117</v>
      </c>
      <c r="V39" s="90">
        <f t="shared" si="1"/>
        <v>0</v>
      </c>
    </row>
    <row r="40" spans="1:22" ht="13" thickBot="1" x14ac:dyDescent="0.3">
      <c r="A40" s="114"/>
      <c r="B40" s="116" t="str">
        <f>receiptsandpayment!AA8</f>
        <v>Grass Cutting</v>
      </c>
      <c r="C40" s="120"/>
      <c r="D40" s="120"/>
      <c r="E40" s="120"/>
      <c r="F40" s="120"/>
      <c r="G40" s="248">
        <v>3400</v>
      </c>
      <c r="H40" s="248">
        <v>231.56</v>
      </c>
      <c r="I40" s="248">
        <f>receiptsandpayment!AA19</f>
        <v>0</v>
      </c>
      <c r="J40" s="248">
        <f>SUM(receiptsandpayment!AA27:AA30)</f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63">
        <f>receiptsandpayment!AA105</f>
        <v>231.56</v>
      </c>
      <c r="U40" s="89">
        <f t="shared" si="0"/>
        <v>6.8105882352941185</v>
      </c>
      <c r="V40" s="90">
        <f t="shared" si="1"/>
        <v>231.56</v>
      </c>
    </row>
    <row r="41" spans="1:22" ht="13" thickBot="1" x14ac:dyDescent="0.3">
      <c r="A41" s="114"/>
      <c r="B41" s="116" t="str">
        <f>receiptsandpayment!AB8</f>
        <v>Dog bin collection</v>
      </c>
      <c r="C41" s="121"/>
      <c r="D41" s="121"/>
      <c r="E41" s="121"/>
      <c r="F41" s="121"/>
      <c r="G41" s="248">
        <v>850</v>
      </c>
      <c r="H41" s="252">
        <v>291.72000000000003</v>
      </c>
      <c r="I41" s="252">
        <f>receiptsandpayment!AB20</f>
        <v>0</v>
      </c>
      <c r="J41" s="252">
        <v>0</v>
      </c>
      <c r="K41" s="252">
        <v>0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64">
        <f>receiptsandpayment!AB105</f>
        <v>291.72000000000003</v>
      </c>
      <c r="U41" s="89">
        <f t="shared" si="0"/>
        <v>34.32</v>
      </c>
      <c r="V41" s="90">
        <f t="shared" si="1"/>
        <v>291.72000000000003</v>
      </c>
    </row>
    <row r="42" spans="1:22" ht="13" thickBot="1" x14ac:dyDescent="0.3">
      <c r="A42" s="114"/>
      <c r="B42" s="116" t="str">
        <f>receiptsandpayment!AC8</f>
        <v>Trees</v>
      </c>
      <c r="C42" s="121"/>
      <c r="D42" s="121"/>
      <c r="E42" s="121"/>
      <c r="F42" s="121"/>
      <c r="G42" s="248">
        <v>1000</v>
      </c>
      <c r="H42" s="252">
        <v>0</v>
      </c>
      <c r="I42" s="252">
        <f>receiptsandpayment!AC18</f>
        <v>0</v>
      </c>
      <c r="J42" s="252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64">
        <f>receiptsandpayment!AC105</f>
        <v>0</v>
      </c>
      <c r="U42" s="89">
        <f t="shared" si="0"/>
        <v>0</v>
      </c>
      <c r="V42" s="90">
        <f t="shared" si="1"/>
        <v>0</v>
      </c>
    </row>
    <row r="43" spans="1:22" ht="13" thickBot="1" x14ac:dyDescent="0.3">
      <c r="A43" s="114"/>
      <c r="B43" s="116" t="str">
        <f>receiptsandpayment!AD8</f>
        <v xml:space="preserve">Play ground </v>
      </c>
      <c r="C43" s="121"/>
      <c r="D43" s="121"/>
      <c r="E43" s="121"/>
      <c r="F43" s="121"/>
      <c r="G43" s="248">
        <v>500</v>
      </c>
      <c r="H43" s="252">
        <v>0</v>
      </c>
      <c r="I43" s="252">
        <v>0</v>
      </c>
      <c r="J43" s="252">
        <v>0</v>
      </c>
      <c r="K43" s="252">
        <v>0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64">
        <f>receiptsandpayment!AD105</f>
        <v>0</v>
      </c>
      <c r="U43" s="89">
        <f t="shared" si="0"/>
        <v>0</v>
      </c>
      <c r="V43" s="90">
        <f t="shared" si="1"/>
        <v>0</v>
      </c>
    </row>
    <row r="44" spans="1:22" ht="13" thickBot="1" x14ac:dyDescent="0.3">
      <c r="A44" s="114"/>
      <c r="B44" s="116" t="str">
        <f>receiptsandpayment!AE8</f>
        <v>Village Hall</v>
      </c>
      <c r="C44" s="121"/>
      <c r="D44" s="121"/>
      <c r="E44" s="121"/>
      <c r="F44" s="121"/>
      <c r="G44" s="248">
        <v>600</v>
      </c>
      <c r="H44" s="252">
        <v>0</v>
      </c>
      <c r="I44" s="252">
        <v>0</v>
      </c>
      <c r="J44" s="252">
        <v>0</v>
      </c>
      <c r="K44" s="252">
        <v>0</v>
      </c>
      <c r="L44" s="252">
        <v>0</v>
      </c>
      <c r="M44" s="252">
        <v>0</v>
      </c>
      <c r="N44" s="252">
        <v>0</v>
      </c>
      <c r="O44" s="252">
        <v>0</v>
      </c>
      <c r="P44" s="252">
        <v>0</v>
      </c>
      <c r="Q44" s="252">
        <v>0</v>
      </c>
      <c r="R44" s="252">
        <v>0</v>
      </c>
      <c r="S44" s="252">
        <v>0</v>
      </c>
      <c r="T44" s="264">
        <f>receiptsandpayment!AE105</f>
        <v>0</v>
      </c>
      <c r="U44" s="89">
        <f t="shared" si="0"/>
        <v>0</v>
      </c>
      <c r="V44" s="90">
        <f t="shared" si="1"/>
        <v>0</v>
      </c>
    </row>
    <row r="45" spans="1:22" ht="13" thickBot="1" x14ac:dyDescent="0.3">
      <c r="A45" s="114"/>
      <c r="B45" s="116" t="str">
        <f>receiptsandpayment!AF8</f>
        <v>Donations/S.137</v>
      </c>
      <c r="C45" s="122"/>
      <c r="D45" s="122"/>
      <c r="E45" s="122"/>
      <c r="F45" s="122"/>
      <c r="G45" s="248">
        <v>500</v>
      </c>
      <c r="H45" s="252">
        <v>0</v>
      </c>
      <c r="I45" s="252">
        <v>0</v>
      </c>
      <c r="J45" s="252">
        <v>0</v>
      </c>
      <c r="K45" s="252">
        <v>0</v>
      </c>
      <c r="L45" s="252">
        <v>0</v>
      </c>
      <c r="M45" s="252">
        <v>0</v>
      </c>
      <c r="N45" s="252">
        <v>0</v>
      </c>
      <c r="O45" s="252">
        <v>0</v>
      </c>
      <c r="P45" s="252">
        <v>0</v>
      </c>
      <c r="Q45" s="252">
        <v>0</v>
      </c>
      <c r="R45" s="252">
        <v>0</v>
      </c>
      <c r="S45" s="252">
        <v>0</v>
      </c>
      <c r="T45" s="265">
        <f>receiptsandpayment!AF105</f>
        <v>0</v>
      </c>
      <c r="U45" s="89">
        <f t="shared" si="0"/>
        <v>0</v>
      </c>
      <c r="V45" s="90">
        <f t="shared" si="1"/>
        <v>0</v>
      </c>
    </row>
    <row r="46" spans="1:22" ht="13" thickBot="1" x14ac:dyDescent="0.3">
      <c r="A46" s="114"/>
      <c r="B46" s="116" t="str">
        <f>receiptsandpayment!AG8</f>
        <v>Website</v>
      </c>
      <c r="C46" s="120"/>
      <c r="D46" s="120"/>
      <c r="E46" s="120"/>
      <c r="F46" s="120"/>
      <c r="G46" s="120">
        <v>80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252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263">
        <f>receiptsandpayment!AG105</f>
        <v>0</v>
      </c>
      <c r="U46" s="89">
        <f t="shared" si="0"/>
        <v>0</v>
      </c>
      <c r="V46" s="90">
        <f t="shared" si="1"/>
        <v>0</v>
      </c>
    </row>
    <row r="47" spans="1:22" ht="13" thickBot="1" x14ac:dyDescent="0.3">
      <c r="A47" s="114"/>
      <c r="B47" s="115" t="str">
        <f>receiptsandpayment!AH8</f>
        <v>CAF</v>
      </c>
      <c r="C47" s="117"/>
      <c r="D47" s="117"/>
      <c r="E47" s="117"/>
      <c r="F47" s="117"/>
      <c r="G47" s="117">
        <v>300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252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261">
        <f>receiptsandpayment!AH105</f>
        <v>0</v>
      </c>
      <c r="U47" s="89">
        <f t="shared" si="0"/>
        <v>0</v>
      </c>
      <c r="V47" s="90">
        <f t="shared" si="1"/>
        <v>0</v>
      </c>
    </row>
    <row r="48" spans="1:22" ht="13" thickBot="1" x14ac:dyDescent="0.3">
      <c r="A48" s="114"/>
      <c r="B48" s="217" t="str">
        <f>receiptsandpayment!AI8</f>
        <v>Fringford Friends</v>
      </c>
      <c r="C48" s="118"/>
      <c r="D48" s="118"/>
      <c r="E48" s="118"/>
      <c r="F48" s="118"/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252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262">
        <f>receiptsandpayment!AI105</f>
        <v>0</v>
      </c>
      <c r="U48" s="247" t="s">
        <v>117</v>
      </c>
      <c r="V48" s="90">
        <f t="shared" si="1"/>
        <v>0</v>
      </c>
    </row>
    <row r="49" spans="1:22" ht="13" thickBot="1" x14ac:dyDescent="0.3">
      <c r="A49" s="114"/>
      <c r="B49" s="116" t="str">
        <f>receiptsandpayment!AJ8</f>
        <v>Misc-ellaneous</v>
      </c>
      <c r="C49" s="120"/>
      <c r="D49" s="120"/>
      <c r="E49" s="120"/>
      <c r="F49" s="120"/>
      <c r="G49" s="120">
        <v>1000</v>
      </c>
      <c r="H49" s="120">
        <v>116</v>
      </c>
      <c r="I49" s="120">
        <v>0</v>
      </c>
      <c r="J49" s="120">
        <v>0</v>
      </c>
      <c r="K49" s="120">
        <v>0</v>
      </c>
      <c r="L49" s="120">
        <v>0</v>
      </c>
      <c r="M49" s="252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263">
        <f>receiptsandpayment!AJ105</f>
        <v>116</v>
      </c>
      <c r="U49" s="89">
        <f t="shared" si="0"/>
        <v>11.600000000000001</v>
      </c>
      <c r="V49" s="90">
        <f t="shared" si="1"/>
        <v>116</v>
      </c>
    </row>
    <row r="50" spans="1:22" ht="13" thickBot="1" x14ac:dyDescent="0.3">
      <c r="A50" s="114"/>
      <c r="B50" s="123" t="str">
        <f>receiptsandpayment!AK8</f>
        <v>Resilience</v>
      </c>
      <c r="C50" s="117"/>
      <c r="D50" s="120"/>
      <c r="E50" s="120"/>
      <c r="F50" s="120"/>
      <c r="G50" s="120">
        <v>9829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252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263">
        <f>receiptsandpayment!AK105</f>
        <v>0</v>
      </c>
      <c r="U50" s="89">
        <f t="shared" si="0"/>
        <v>0</v>
      </c>
      <c r="V50" s="90">
        <f t="shared" si="1"/>
        <v>0</v>
      </c>
    </row>
    <row r="51" spans="1:22" ht="13" thickBot="1" x14ac:dyDescent="0.3">
      <c r="A51" s="114"/>
      <c r="B51" s="116" t="str">
        <f>receiptsandpayment!AL8</f>
        <v>VAT</v>
      </c>
      <c r="C51" s="120"/>
      <c r="D51" s="120"/>
      <c r="E51" s="120"/>
      <c r="F51" s="120"/>
      <c r="G51" s="120"/>
      <c r="H51" s="120">
        <f>SUM(receiptsandpayment!AL10:AL16)</f>
        <v>0</v>
      </c>
      <c r="I51" s="120">
        <f>SUM(receiptsandpayment!AL18:AL20)</f>
        <v>0</v>
      </c>
      <c r="J51" s="120">
        <v>0</v>
      </c>
      <c r="K51" s="120">
        <v>0</v>
      </c>
      <c r="L51" s="120">
        <v>0</v>
      </c>
      <c r="M51" s="252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263">
        <f>receiptsandpayment!AL105</f>
        <v>0</v>
      </c>
      <c r="U51" s="247" t="s">
        <v>117</v>
      </c>
      <c r="V51" s="90">
        <f t="shared" si="1"/>
        <v>0</v>
      </c>
    </row>
    <row r="52" spans="1:22" s="127" customFormat="1" ht="14" x14ac:dyDescent="0.3">
      <c r="A52" s="124"/>
      <c r="B52" s="125" t="s">
        <v>2</v>
      </c>
      <c r="C52" s="126"/>
      <c r="D52" s="126"/>
      <c r="E52" s="126"/>
      <c r="F52" s="126"/>
      <c r="G52" s="126">
        <f>SUM(G28:G51)</f>
        <v>22855</v>
      </c>
      <c r="H52" s="126">
        <f>SUM(H28:H51)</f>
        <v>909.49</v>
      </c>
      <c r="I52" s="126">
        <f>SUM(I28:I51)</f>
        <v>0</v>
      </c>
      <c r="J52" s="126">
        <f>SUM(J28:J51)</f>
        <v>0</v>
      </c>
      <c r="K52" s="126">
        <f>SUM(K28:K51)</f>
        <v>0</v>
      </c>
      <c r="L52" s="126">
        <f>SUM(L28:L51)</f>
        <v>0</v>
      </c>
      <c r="M52" s="126">
        <f>SUM(M28:M51)</f>
        <v>0</v>
      </c>
      <c r="N52" s="126">
        <f>SUM(N28:N51)</f>
        <v>0</v>
      </c>
      <c r="O52" s="126">
        <f>SUM(O28:O51)</f>
        <v>0</v>
      </c>
      <c r="P52" s="126">
        <f>SUM(P28:P51)</f>
        <v>0</v>
      </c>
      <c r="Q52" s="126">
        <f>SUM(Q28:Q51)</f>
        <v>0</v>
      </c>
      <c r="R52" s="126">
        <f>SUM(R28:R51)</f>
        <v>0</v>
      </c>
      <c r="S52" s="126">
        <f>SUM(S28:S51)</f>
        <v>0</v>
      </c>
      <c r="T52" s="266">
        <f>SUM(T28:T51)</f>
        <v>909.49</v>
      </c>
      <c r="U52" s="89">
        <f t="shared" si="0"/>
        <v>3.9793918179829357</v>
      </c>
      <c r="V52" s="127">
        <f>SUM(H52:S52)</f>
        <v>909.49</v>
      </c>
    </row>
    <row r="53" spans="1:22" x14ac:dyDescent="0.25">
      <c r="A53" s="89"/>
      <c r="B53" s="92"/>
      <c r="C53" s="102" t="e">
        <f>C52-#REF!-#REF!-#REF!</f>
        <v>#REF!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56"/>
      <c r="U53" s="89"/>
    </row>
    <row r="54" spans="1:22" s="127" customFormat="1" ht="14" x14ac:dyDescent="0.3">
      <c r="A54" s="124"/>
      <c r="B54" s="124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267"/>
      <c r="U54" s="124"/>
    </row>
    <row r="55" spans="1:22" s="109" customFormat="1" ht="14" x14ac:dyDescent="0.3">
      <c r="A55" s="106"/>
      <c r="B55" s="129" t="s">
        <v>20</v>
      </c>
      <c r="C55" s="130">
        <f>C25-C52</f>
        <v>0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268">
        <f>T25-T52</f>
        <v>7193.77</v>
      </c>
      <c r="U55" s="106"/>
    </row>
    <row r="56" spans="1:22" s="127" customFormat="1" ht="14" x14ac:dyDescent="0.3">
      <c r="A56" s="124"/>
      <c r="B56" s="124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267"/>
      <c r="U56" s="124"/>
    </row>
    <row r="57" spans="1:22" s="127" customFormat="1" ht="14" x14ac:dyDescent="0.3">
      <c r="A57" s="124"/>
      <c r="B57" s="131" t="s">
        <v>22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269">
        <f>T9+T55</f>
        <v>49504.67</v>
      </c>
      <c r="U57" s="124"/>
    </row>
    <row r="58" spans="1:22" s="127" customFormat="1" ht="15.5" x14ac:dyDescent="0.35">
      <c r="A58" s="124"/>
      <c r="B58" s="133" t="s">
        <v>23</v>
      </c>
      <c r="C58" s="128"/>
      <c r="D58" s="128"/>
      <c r="E58" s="128"/>
      <c r="F58" s="128"/>
      <c r="G58" s="128"/>
      <c r="H58" s="128">
        <v>909.49</v>
      </c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267">
        <f>SUM(H58:S58)</f>
        <v>909.49</v>
      </c>
      <c r="U58" s="124"/>
    </row>
    <row r="59" spans="1:22" s="127" customFormat="1" ht="15.5" x14ac:dyDescent="0.35">
      <c r="A59" s="124"/>
      <c r="B59" s="222" t="s">
        <v>95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267">
        <v>64.66</v>
      </c>
      <c r="U59" s="124"/>
    </row>
    <row r="60" spans="1:22" s="127" customFormat="1" ht="15.5" x14ac:dyDescent="0.35">
      <c r="A60" s="124"/>
      <c r="B60" s="222" t="s">
        <v>147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267">
        <v>105.6</v>
      </c>
      <c r="U60" s="124"/>
    </row>
    <row r="61" spans="1:22" ht="15.5" x14ac:dyDescent="0.35">
      <c r="A61" s="89"/>
      <c r="B61" s="134" t="s">
        <v>21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270">
        <f>SUM(T57:T60)</f>
        <v>50584.42</v>
      </c>
      <c r="U61" s="89"/>
    </row>
    <row r="62" spans="1:22" x14ac:dyDescent="0.25">
      <c r="U62" s="89"/>
    </row>
    <row r="63" spans="1:22" ht="13" x14ac:dyDescent="0.3">
      <c r="B63" s="136" t="s">
        <v>40</v>
      </c>
      <c r="E63" s="207"/>
      <c r="G63" s="207"/>
      <c r="H63" s="253" t="s">
        <v>146</v>
      </c>
      <c r="I63" s="253" t="s">
        <v>146</v>
      </c>
      <c r="J63" s="253" t="s">
        <v>146</v>
      </c>
      <c r="K63" s="207" t="s">
        <v>146</v>
      </c>
      <c r="L63" s="207" t="s">
        <v>146</v>
      </c>
      <c r="M63" s="207" t="s">
        <v>146</v>
      </c>
      <c r="N63" s="207" t="s">
        <v>146</v>
      </c>
      <c r="O63" s="207" t="s">
        <v>146</v>
      </c>
      <c r="P63" s="207" t="s">
        <v>146</v>
      </c>
      <c r="Q63" s="207" t="s">
        <v>146</v>
      </c>
      <c r="R63" s="207" t="s">
        <v>146</v>
      </c>
      <c r="S63" s="207" t="s">
        <v>146</v>
      </c>
      <c r="T63" s="271" t="s">
        <v>145</v>
      </c>
      <c r="U63" s="89"/>
    </row>
    <row r="64" spans="1:22" ht="14" x14ac:dyDescent="0.3">
      <c r="B64" s="139" t="s">
        <v>92</v>
      </c>
      <c r="C64" s="127"/>
      <c r="E64" s="119"/>
      <c r="G64" s="119"/>
      <c r="H64" s="119">
        <v>42310.9</v>
      </c>
      <c r="I64" s="119">
        <v>42310.9</v>
      </c>
      <c r="J64" s="119">
        <v>42310.9</v>
      </c>
      <c r="K64" s="119">
        <v>42310.9</v>
      </c>
      <c r="L64" s="119">
        <v>42310.9</v>
      </c>
      <c r="M64" s="119">
        <v>42310.9</v>
      </c>
      <c r="N64" s="119">
        <v>42310.9</v>
      </c>
      <c r="O64" s="119">
        <v>42310.9</v>
      </c>
      <c r="P64" s="119">
        <v>42310.9</v>
      </c>
      <c r="Q64" s="119">
        <v>42310.9</v>
      </c>
      <c r="R64" s="119">
        <v>42310.9</v>
      </c>
      <c r="S64" s="119">
        <v>42310.9</v>
      </c>
      <c r="T64" s="119">
        <v>42310.9</v>
      </c>
      <c r="U64" s="89"/>
    </row>
    <row r="65" spans="2:21" ht="14" x14ac:dyDescent="0.3">
      <c r="B65" s="119" t="s">
        <v>41</v>
      </c>
      <c r="C65" s="127"/>
      <c r="E65" s="119"/>
      <c r="G65" s="119"/>
      <c r="H65" s="119">
        <v>8103.26</v>
      </c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>
        <f>SUM(H65:S65)</f>
        <v>8103.26</v>
      </c>
      <c r="U65" s="89"/>
    </row>
    <row r="66" spans="2:21" ht="14" x14ac:dyDescent="0.3">
      <c r="B66" s="119" t="s">
        <v>42</v>
      </c>
      <c r="C66" s="127"/>
      <c r="E66" s="119"/>
      <c r="G66" s="119"/>
      <c r="H66" s="119">
        <v>909.49</v>
      </c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>
        <f>SUM(H66:S66)</f>
        <v>909.49</v>
      </c>
      <c r="U66" s="89"/>
    </row>
    <row r="67" spans="2:21" ht="14.5" thickBot="1" x14ac:dyDescent="0.35">
      <c r="B67" s="100" t="s">
        <v>43</v>
      </c>
      <c r="C67" s="127"/>
      <c r="E67" s="137"/>
      <c r="G67" s="137"/>
      <c r="H67" s="137">
        <f>SUM(H64+H65)-H66</f>
        <v>49504.670000000006</v>
      </c>
      <c r="I67" s="137">
        <v>47488.14</v>
      </c>
      <c r="J67" s="137">
        <v>45463.85</v>
      </c>
      <c r="K67" s="137">
        <v>44372.939999999995</v>
      </c>
      <c r="L67" s="137">
        <f t="shared" ref="L67:Q67" si="2">SUM(L64+L65-L66)</f>
        <v>42310.9</v>
      </c>
      <c r="M67" s="137">
        <f t="shared" si="2"/>
        <v>42310.9</v>
      </c>
      <c r="N67" s="137">
        <f t="shared" si="2"/>
        <v>42310.9</v>
      </c>
      <c r="O67" s="137">
        <f t="shared" si="2"/>
        <v>42310.9</v>
      </c>
      <c r="P67" s="137">
        <f t="shared" si="2"/>
        <v>42310.9</v>
      </c>
      <c r="Q67" s="137">
        <f t="shared" si="2"/>
        <v>42310.9</v>
      </c>
      <c r="R67" s="137">
        <v>42310.9</v>
      </c>
      <c r="S67" s="137">
        <v>42310.9</v>
      </c>
      <c r="T67" s="137">
        <f>T64+T65-T66</f>
        <v>49504.670000000006</v>
      </c>
      <c r="U67" s="89"/>
    </row>
    <row r="68" spans="2:21" ht="14.5" thickTop="1" x14ac:dyDescent="0.3">
      <c r="C68" s="127"/>
      <c r="U68" s="89"/>
    </row>
    <row r="69" spans="2:21" ht="14" x14ac:dyDescent="0.3">
      <c r="B69" s="136" t="s">
        <v>44</v>
      </c>
      <c r="C69" s="127"/>
      <c r="U69" s="89"/>
    </row>
    <row r="70" spans="2:21" ht="14" x14ac:dyDescent="0.3">
      <c r="B70" s="139" t="s">
        <v>90</v>
      </c>
      <c r="C70" s="127"/>
      <c r="D70" s="139"/>
      <c r="E70" s="139"/>
      <c r="F70" s="139"/>
      <c r="G70" s="219"/>
      <c r="H70" s="151">
        <v>34257.01</v>
      </c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1">
        <v>34257.01</v>
      </c>
      <c r="U70" s="89"/>
    </row>
    <row r="71" spans="2:21" ht="14" x14ac:dyDescent="0.3">
      <c r="B71" s="139" t="s">
        <v>91</v>
      </c>
      <c r="C71" s="127"/>
      <c r="D71" s="139"/>
      <c r="E71" s="139"/>
      <c r="F71" s="139"/>
      <c r="G71" s="220"/>
      <c r="H71" s="153">
        <v>16327.41</v>
      </c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3">
        <v>16327.41</v>
      </c>
      <c r="U71" s="89"/>
    </row>
    <row r="72" spans="2:21" ht="13" x14ac:dyDescent="0.3">
      <c r="B72" s="100" t="s">
        <v>45</v>
      </c>
      <c r="E72" s="119"/>
      <c r="G72" s="119"/>
      <c r="H72" s="119">
        <f>SUM(H70:H71)</f>
        <v>50584.42</v>
      </c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>
        <f>SUM(T70:T71)</f>
        <v>50584.42</v>
      </c>
      <c r="U72" s="89"/>
    </row>
    <row r="73" spans="2:21" x14ac:dyDescent="0.25">
      <c r="B73" s="119" t="s">
        <v>46</v>
      </c>
      <c r="E73" s="119"/>
      <c r="G73" s="119"/>
      <c r="H73" s="119">
        <v>1079.75</v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>
        <v>1079.75</v>
      </c>
      <c r="U73" s="89"/>
    </row>
    <row r="74" spans="2:21" ht="13.5" thickBot="1" x14ac:dyDescent="0.35">
      <c r="B74" s="16" t="s">
        <v>55</v>
      </c>
      <c r="D74" s="138"/>
      <c r="E74" s="137"/>
      <c r="F74" s="138"/>
      <c r="G74" s="137"/>
      <c r="H74" s="137">
        <f>SUM(H70:H71)-H73</f>
        <v>49504.67</v>
      </c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>
        <f>SUM(T70:T71)-T73</f>
        <v>49504.67</v>
      </c>
      <c r="U74" s="89"/>
    </row>
    <row r="75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99" t="s">
        <v>120</v>
      </c>
      <c r="B1" s="301" t="s">
        <v>121</v>
      </c>
      <c r="C1" s="301" t="s">
        <v>122</v>
      </c>
      <c r="D1" s="302" t="s">
        <v>123</v>
      </c>
      <c r="E1" s="304" t="s">
        <v>124</v>
      </c>
    </row>
    <row r="2" spans="1:12" ht="13" thickBot="1" x14ac:dyDescent="0.3">
      <c r="A2" s="300"/>
      <c r="B2" s="291"/>
      <c r="C2" s="291"/>
      <c r="D2" s="303"/>
      <c r="E2" s="291"/>
    </row>
    <row r="3" spans="1:12" x14ac:dyDescent="0.25">
      <c r="A3" s="288" t="s">
        <v>125</v>
      </c>
      <c r="B3" s="290">
        <v>13268</v>
      </c>
      <c r="C3" s="290">
        <v>13931</v>
      </c>
      <c r="D3" s="296">
        <f>C3-B3</f>
        <v>663</v>
      </c>
      <c r="E3" s="294" t="s">
        <v>128</v>
      </c>
    </row>
    <row r="4" spans="1:12" ht="13" thickBot="1" x14ac:dyDescent="0.3">
      <c r="A4" s="298"/>
      <c r="B4" s="291"/>
      <c r="C4" s="291"/>
      <c r="D4" s="297"/>
      <c r="E4" s="295"/>
    </row>
    <row r="5" spans="1:12" x14ac:dyDescent="0.25">
      <c r="A5" s="288" t="s">
        <v>126</v>
      </c>
      <c r="B5" s="290">
        <v>1270</v>
      </c>
      <c r="C5" s="290">
        <v>1614</v>
      </c>
      <c r="D5" s="296">
        <f t="shared" ref="D5" si="0">C5-B5</f>
        <v>344</v>
      </c>
      <c r="E5" s="294" t="s">
        <v>128</v>
      </c>
    </row>
    <row r="6" spans="1:12" ht="15" thickBot="1" x14ac:dyDescent="0.4">
      <c r="A6" s="289"/>
      <c r="B6" s="291"/>
      <c r="C6" s="291"/>
      <c r="D6" s="297"/>
      <c r="E6" s="291"/>
      <c r="J6" s="281"/>
      <c r="L6" s="281"/>
    </row>
    <row r="7" spans="1:12" x14ac:dyDescent="0.25">
      <c r="A7" s="298" t="s">
        <v>127</v>
      </c>
      <c r="B7" s="290">
        <v>2880</v>
      </c>
      <c r="C7" s="290">
        <v>3138</v>
      </c>
      <c r="D7" s="296">
        <f t="shared" ref="D7" si="1">C7-B7</f>
        <v>258</v>
      </c>
      <c r="E7" s="294" t="s">
        <v>128</v>
      </c>
    </row>
    <row r="8" spans="1:12" ht="13" thickBot="1" x14ac:dyDescent="0.3">
      <c r="A8" s="298"/>
      <c r="B8" s="291"/>
      <c r="C8" s="291"/>
      <c r="D8" s="297"/>
      <c r="E8" s="295"/>
    </row>
    <row r="9" spans="1:12" x14ac:dyDescent="0.25">
      <c r="A9" s="288" t="s">
        <v>129</v>
      </c>
      <c r="B9" s="290">
        <v>0</v>
      </c>
      <c r="C9" s="290">
        <v>0</v>
      </c>
      <c r="D9" s="296">
        <f t="shared" ref="D9" si="2">C9-B9</f>
        <v>0</v>
      </c>
      <c r="E9" s="294" t="s">
        <v>128</v>
      </c>
    </row>
    <row r="10" spans="1:12" ht="13" thickBot="1" x14ac:dyDescent="0.3">
      <c r="A10" s="289"/>
      <c r="B10" s="291"/>
      <c r="C10" s="291"/>
      <c r="D10" s="297"/>
      <c r="E10" s="295"/>
    </row>
    <row r="11" spans="1:12" ht="12.5" customHeight="1" x14ac:dyDescent="0.25">
      <c r="A11" s="298" t="s">
        <v>130</v>
      </c>
      <c r="B11" s="290">
        <v>12414</v>
      </c>
      <c r="C11" s="290">
        <v>11905</v>
      </c>
      <c r="D11" s="296">
        <f t="shared" ref="D11" si="3">C11-B11</f>
        <v>-509</v>
      </c>
      <c r="E11" s="294" t="s">
        <v>128</v>
      </c>
    </row>
    <row r="12" spans="1:12" ht="13" thickBot="1" x14ac:dyDescent="0.3">
      <c r="A12" s="298"/>
      <c r="B12" s="291"/>
      <c r="C12" s="291"/>
      <c r="D12" s="297"/>
      <c r="E12" s="295"/>
    </row>
    <row r="13" spans="1:12" ht="12.5" customHeight="1" x14ac:dyDescent="0.25">
      <c r="A13" s="288" t="s">
        <v>131</v>
      </c>
      <c r="B13" s="290">
        <v>41810</v>
      </c>
      <c r="C13" s="290">
        <v>42312</v>
      </c>
      <c r="D13" s="296">
        <f t="shared" ref="D13" si="4">C13-B13</f>
        <v>502</v>
      </c>
      <c r="E13" s="294" t="s">
        <v>128</v>
      </c>
    </row>
    <row r="14" spans="1:12" ht="13" thickBot="1" x14ac:dyDescent="0.3">
      <c r="A14" s="289"/>
      <c r="B14" s="291"/>
      <c r="C14" s="291"/>
      <c r="D14" s="297"/>
      <c r="E14" s="295"/>
    </row>
    <row r="15" spans="1:12" x14ac:dyDescent="0.25">
      <c r="A15" s="298" t="s">
        <v>132</v>
      </c>
      <c r="B15" s="290">
        <v>138267</v>
      </c>
      <c r="C15" s="290">
        <v>138267</v>
      </c>
      <c r="D15" s="296">
        <f t="shared" ref="D15" si="5">C15-B15</f>
        <v>0</v>
      </c>
      <c r="E15" s="294" t="s">
        <v>128</v>
      </c>
    </row>
    <row r="16" spans="1:12" ht="13" thickBot="1" x14ac:dyDescent="0.3">
      <c r="A16" s="298"/>
      <c r="B16" s="291"/>
      <c r="C16" s="291"/>
      <c r="D16" s="297"/>
      <c r="E16" s="291"/>
    </row>
    <row r="17" spans="1:10" x14ac:dyDescent="0.25">
      <c r="A17" s="288" t="s">
        <v>133</v>
      </c>
      <c r="B17" s="290">
        <v>0</v>
      </c>
      <c r="C17" s="290">
        <v>0</v>
      </c>
      <c r="D17" s="292">
        <f t="shared" ref="D17" si="6">C17-B17</f>
        <v>0</v>
      </c>
      <c r="E17" s="294" t="s">
        <v>128</v>
      </c>
    </row>
    <row r="18" spans="1:10" ht="13" thickBot="1" x14ac:dyDescent="0.3">
      <c r="A18" s="289"/>
      <c r="B18" s="291"/>
      <c r="C18" s="291"/>
      <c r="D18" s="293"/>
      <c r="E18" s="295"/>
    </row>
    <row r="23" spans="1:10" ht="15" thickBot="1" x14ac:dyDescent="0.4">
      <c r="J23" s="282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81" t="s">
        <v>96</v>
      </c>
      <c r="E1" s="283"/>
      <c r="G1" s="283"/>
    </row>
    <row r="2" spans="1:14" ht="14.5" x14ac:dyDescent="0.35">
      <c r="A2" s="281" t="s">
        <v>141</v>
      </c>
      <c r="E2" s="283"/>
      <c r="G2" s="283"/>
    </row>
    <row r="3" spans="1:14" x14ac:dyDescent="0.25">
      <c r="E3" s="283"/>
      <c r="G3" s="283"/>
    </row>
    <row r="4" spans="1:14" ht="14.5" x14ac:dyDescent="0.35">
      <c r="A4" s="281" t="s">
        <v>134</v>
      </c>
      <c r="E4" s="283"/>
      <c r="F4" s="281"/>
      <c r="G4" s="281" t="s">
        <v>135</v>
      </c>
      <c r="I4" s="281"/>
    </row>
    <row r="5" spans="1:14" ht="14.5" x14ac:dyDescent="0.35">
      <c r="A5" t="s">
        <v>136</v>
      </c>
      <c r="E5" s="152">
        <v>26676.82</v>
      </c>
      <c r="F5" s="284"/>
      <c r="G5" s="139">
        <v>620.26</v>
      </c>
      <c r="I5" s="139"/>
    </row>
    <row r="6" spans="1:14" x14ac:dyDescent="0.25">
      <c r="A6" t="s">
        <v>137</v>
      </c>
      <c r="E6" s="154">
        <v>16254.34</v>
      </c>
      <c r="F6" s="283"/>
      <c r="G6" s="283"/>
    </row>
    <row r="7" spans="1:14" ht="15" thickBot="1" x14ac:dyDescent="0.4">
      <c r="A7" s="278" t="s">
        <v>142</v>
      </c>
      <c r="E7" s="285">
        <f>SUM(E5:E6)</f>
        <v>42931.16</v>
      </c>
      <c r="F7" s="286">
        <f>SUM(E5:E6)-G5</f>
        <v>42310.9</v>
      </c>
      <c r="G7" s="283"/>
    </row>
    <row r="8" spans="1:14" ht="13" thickTop="1" x14ac:dyDescent="0.25">
      <c r="E8" s="283"/>
      <c r="G8" s="283"/>
    </row>
    <row r="9" spans="1:14" x14ac:dyDescent="0.25">
      <c r="E9" s="283"/>
      <c r="G9" s="283"/>
    </row>
    <row r="10" spans="1:14" ht="14.5" x14ac:dyDescent="0.35">
      <c r="A10" s="281" t="s">
        <v>138</v>
      </c>
      <c r="E10" s="283"/>
      <c r="G10" s="283"/>
    </row>
    <row r="11" spans="1:14" x14ac:dyDescent="0.25">
      <c r="A11" s="278" t="s">
        <v>143</v>
      </c>
      <c r="E11" s="283"/>
      <c r="G11" s="283">
        <v>41808.769999999997</v>
      </c>
    </row>
    <row r="12" spans="1:14" x14ac:dyDescent="0.25">
      <c r="A12" t="s">
        <v>139</v>
      </c>
      <c r="E12" s="283"/>
      <c r="G12" s="283">
        <v>15545.26</v>
      </c>
    </row>
    <row r="13" spans="1:14" x14ac:dyDescent="0.25">
      <c r="A13" t="s">
        <v>140</v>
      </c>
      <c r="E13" s="283"/>
      <c r="G13" s="287">
        <v>15043.13</v>
      </c>
    </row>
    <row r="14" spans="1:14" ht="13" thickBot="1" x14ac:dyDescent="0.3">
      <c r="A14" s="278" t="s">
        <v>144</v>
      </c>
      <c r="E14" s="283"/>
      <c r="G14" s="285">
        <f>SUM(G11:G12)-G13</f>
        <v>42310.9</v>
      </c>
      <c r="N14" s="139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2023-05-10T19:01:37Z</dcterms:modified>
</cp:coreProperties>
</file>