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"/>
    </mc:Choice>
  </mc:AlternateContent>
  <xr:revisionPtr revIDLastSave="0" documentId="13_ncr:1_{59651DEB-8119-4FB6-B786-0F0B716FC64E}" xr6:coauthVersionLast="47" xr6:coauthVersionMax="47" xr10:uidLastSave="{00000000-0000-0000-0000-000000000000}"/>
  <bookViews>
    <workbookView xWindow="380" yWindow="380" windowWidth="16930" windowHeight="9730" activeTab="2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receiptsandpayment!$A$2:$AY$79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2" i="9" l="1"/>
  <c r="O84" i="9" s="1"/>
  <c r="O77" i="9"/>
  <c r="O75" i="9"/>
  <c r="K18" i="6"/>
  <c r="K17" i="6"/>
  <c r="BE79" i="7"/>
  <c r="BD79" i="7"/>
  <c r="O62" i="9"/>
  <c r="N26" i="9"/>
  <c r="N62" i="9"/>
  <c r="N84" i="9"/>
  <c r="N82" i="9"/>
  <c r="H17" i="6"/>
  <c r="BE47" i="7"/>
  <c r="H18" i="6" s="1"/>
  <c r="BD47" i="7"/>
  <c r="BE64" i="7"/>
  <c r="J18" i="6" s="1"/>
  <c r="BD64" i="7"/>
  <c r="J17" i="6" s="1"/>
  <c r="T82" i="9"/>
  <c r="T84" i="9" s="1"/>
  <c r="M84" i="9"/>
  <c r="M82" i="9"/>
  <c r="M62" i="9"/>
  <c r="BE54" i="7"/>
  <c r="BD54" i="7"/>
  <c r="M25" i="9"/>
  <c r="I18" i="6" l="1"/>
  <c r="I17" i="6"/>
  <c r="L84" i="9"/>
  <c r="L82" i="9"/>
  <c r="L62" i="9"/>
  <c r="L25" i="9"/>
  <c r="L26" i="9" s="1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M12" i="9" s="1"/>
  <c r="M26" i="9" s="1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102" i="7"/>
  <c r="I102" i="7"/>
  <c r="T19" i="9" s="1"/>
  <c r="U19" i="9" s="1"/>
  <c r="J102" i="7"/>
  <c r="T20" i="9" s="1"/>
  <c r="K102" i="7"/>
  <c r="L102" i="7"/>
  <c r="T22" i="9" s="1"/>
  <c r="M102" i="7"/>
  <c r="N102" i="7"/>
  <c r="O102" i="7"/>
  <c r="P102" i="7"/>
  <c r="T29" i="9" s="1"/>
  <c r="Q102" i="7"/>
  <c r="T30" i="9" s="1"/>
  <c r="U30" i="9" s="1"/>
  <c r="R102" i="7"/>
  <c r="S102" i="7"/>
  <c r="T32" i="9" s="1"/>
  <c r="U32" i="9" s="1"/>
  <c r="T102" i="7"/>
  <c r="U102" i="7"/>
  <c r="V102" i="7"/>
  <c r="W102" i="7"/>
  <c r="X102" i="7"/>
  <c r="Y102" i="7"/>
  <c r="Z102" i="7"/>
  <c r="AA102" i="7"/>
  <c r="AB102" i="7"/>
  <c r="AC102" i="7"/>
  <c r="AD102" i="7"/>
  <c r="AE102" i="7"/>
  <c r="AF102" i="7"/>
  <c r="AG102" i="7"/>
  <c r="T46" i="9" s="1"/>
  <c r="U46" i="9" s="1"/>
  <c r="AH102" i="7"/>
  <c r="AI102" i="7"/>
  <c r="AJ102" i="7"/>
  <c r="AK102" i="7"/>
  <c r="AL102" i="7"/>
  <c r="AM102" i="7"/>
  <c r="AN102" i="7"/>
  <c r="AO102" i="7"/>
  <c r="AP102" i="7"/>
  <c r="AQ102" i="7"/>
  <c r="AR102" i="7"/>
  <c r="AS102" i="7"/>
  <c r="AT102" i="7"/>
  <c r="AU102" i="7"/>
  <c r="AV102" i="7"/>
  <c r="AW102" i="7"/>
  <c r="AX102" i="7"/>
  <c r="AY102" i="7"/>
  <c r="AZ102" i="7"/>
  <c r="BA102" i="7"/>
  <c r="BB102" i="7"/>
  <c r="BC102" i="7"/>
  <c r="G102" i="7"/>
  <c r="BE15" i="7"/>
  <c r="D18" i="6" s="1"/>
  <c r="BD15" i="7"/>
  <c r="D17" i="6" s="1"/>
  <c r="T9" i="9"/>
  <c r="E6" i="7"/>
  <c r="T60" i="9" l="1"/>
  <c r="U60" i="9" s="1"/>
  <c r="O17" i="6"/>
  <c r="O18" i="6"/>
  <c r="N18" i="6"/>
  <c r="N17" i="6"/>
  <c r="M18" i="6"/>
  <c r="M17" i="6"/>
  <c r="L18" i="6"/>
  <c r="L17" i="6"/>
  <c r="T61" i="9"/>
  <c r="T47" i="9"/>
  <c r="T40" i="9"/>
  <c r="U40" i="9" s="1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1" i="6"/>
  <c r="K11" i="6"/>
  <c r="L11" i="6"/>
  <c r="M11" i="6"/>
  <c r="M14" i="6" s="1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102" i="7"/>
  <c r="E103" i="7"/>
  <c r="F103" i="7"/>
  <c r="C63" i="9"/>
  <c r="C65" i="9"/>
  <c r="L14" i="6" l="1"/>
  <c r="K14" i="6"/>
  <c r="J14" i="6"/>
  <c r="I14" i="6"/>
  <c r="H14" i="6"/>
  <c r="G14" i="6"/>
  <c r="E14" i="6"/>
  <c r="F14" i="6"/>
  <c r="G19" i="6"/>
  <c r="K19" i="6"/>
  <c r="T51" i="9"/>
  <c r="T50" i="9"/>
  <c r="L19" i="6"/>
  <c r="O14" i="6"/>
  <c r="AY109" i="7"/>
  <c r="D19" i="6"/>
  <c r="D23" i="6" s="1"/>
  <c r="N14" i="6"/>
  <c r="M19" i="6"/>
  <c r="M23" i="6" s="1"/>
  <c r="I19" i="6"/>
  <c r="C19" i="6"/>
  <c r="C23" i="6" s="1"/>
  <c r="N19" i="6"/>
  <c r="J19" i="6"/>
  <c r="H19" i="6"/>
  <c r="AE105" i="7"/>
  <c r="O19" i="6"/>
  <c r="F19" i="6"/>
  <c r="E19" i="6"/>
  <c r="E23" i="6" s="1"/>
  <c r="T26" i="9"/>
  <c r="N75" i="9" s="1"/>
  <c r="R105" i="7"/>
  <c r="H105" i="7"/>
  <c r="L23" i="6" l="1"/>
  <c r="K23" i="6"/>
  <c r="J23" i="6"/>
  <c r="L75" i="9"/>
  <c r="M75" i="9"/>
  <c r="I23" i="6"/>
  <c r="H23" i="6"/>
  <c r="T75" i="9"/>
  <c r="U26" i="9"/>
  <c r="G23" i="6"/>
  <c r="F23" i="6"/>
  <c r="T62" i="9"/>
  <c r="N76" i="9" s="1"/>
  <c r="N77" i="9" s="1"/>
  <c r="O23" i="6"/>
  <c r="N23" i="6"/>
  <c r="L76" i="9" l="1"/>
  <c r="L77" i="9" s="1"/>
  <c r="M76" i="9"/>
  <c r="M77" i="9" s="1"/>
  <c r="T76" i="9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<sst xmlns="http://schemas.openxmlformats.org/spreadsheetml/2006/main" count="260" uniqueCount="201">
  <si>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</si>
  <si>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</si>
  <si>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</si>
  <si>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</si>
  <si>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</si>
  <si>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</si>
  <si>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</si>
  <si>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</si>
  <si>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</si>
  <si>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</si>
  <si>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</si>
  <si>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</si>
  <si>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</si>
  <si>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</si>
  <si>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</si>
  <si>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</si>
  <si>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</si>
  <si>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</si>
  <si>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</si>
  <si>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</si>
  <si>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</si>
  <si>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</si>
  <si>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</si>
  <si>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</si>
  <si>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</si>
  <si>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</si>
  <si>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</si>
  <si>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</si>
  <si>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</si>
  <si>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</si>
  <si>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</si>
  <si>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</si>
  <si>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</si>
  <si>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</si>
  <si>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</si>
  <si>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</si>
  <si>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</si>
  <si>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</si>
  <si>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</si>
  <si>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</si>
  <si>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</si>
  <si>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</si>
  <si>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</si>
  <si>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</si>
  <si>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</si>
  <si>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</si>
  <si>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</si>
  <si>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</si>
  <si>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</si>
  <si>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</si>
  <si>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</si>
  <si>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</si>
  <si>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</si>
  <si>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</si>
  <si>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</si>
  <si>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</si>
  <si>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</si>
  <si>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</si>
  <si>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</si>
  <si>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</si>
  <si>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</si>
  <si>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</si>
  <si>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</si>
  <si>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</si>
  <si>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</si>
  <si>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</si>
  <si>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</si>
  <si>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</si>
  <si>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</si>
  <si>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</si>
  <si>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</si>
  <si>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</si>
  <si>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</si>
  <si>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</si>
  <si>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</si>
  <si>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</si>
  <si>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</si>
  <si>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</si>
  <si>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</si>
  <si>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</si>
  <si>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</si>
  <si>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</si>
  <si>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</si>
  <si>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</si>
  <si>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</si>
  <si>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</si>
  <si>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</si>
  <si>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</si>
  <si>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</si>
  <si>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</si>
  <si>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</si>
  <si>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</si>
  <si>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</si>
  <si>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</si>
  <si>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</si>
  <si>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</si>
  <si>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</si>
  <si>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</si>
  <si>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</si>
  <si>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</si>
  <si>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</si>
  <si>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</si>
  <si>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</si>
  <si>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</si>
  <si>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</si>
  <si>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</si>
  <si>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</si>
  <si>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</si>
  <si>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</si>
  <si>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</si>
  <si>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</si>
  <si>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</si>
  <si>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</si>
  <si>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</si>
  <si>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</si>
  <si>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</si>
  <si>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</si>
  <si>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</si>
  <si>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</si>
  <si>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</si>
  <si>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</si>
  <si>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</si>
  <si>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</si>
  <si>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</si>
  <si>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</si>
  <si>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</si>
  <si>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</si>
  <si>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</si>
  <si>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</si>
  <si>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</si>
  <si>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</si>
  <si>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</si>
  <si>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</si>
  <si>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</si>
  <si>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</si>
  <si>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</si>
  <si>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</si>
  <si>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</si>
  <si>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</si>
  <si>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</si>
  <si>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</si>
  <si>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</si>
  <si>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</si>
  <si>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</si>
  <si>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</si>
  <si>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</si>
  <si>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</si>
  <si>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</si>
  <si>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</si>
  <si>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</si>
  <si>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</si>
  <si>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</si>
  <si>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</si>
  <si>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</si>
  <si>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</si>
  <si>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</si>
  <si>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</si>
  <si>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</si>
  <si>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</si>
  <si>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</si>
  <si>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</si>
  <si>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</si>
  <si>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</si>
  <si>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</si>
  <si>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</si>
  <si>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</si>
  <si>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</si>
  <si>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</si>
  <si>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</si>
  <si>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</si>
  <si>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</si>
  <si>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</si>
  <si>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</si>
  <si>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Smiths</t>
  </si>
  <si>
    <t>R Damerell - Clerk Salary</t>
  </si>
  <si>
    <t>HMRC - PAYE</t>
  </si>
  <si>
    <t>Robert Gue - Parking Leaflets</t>
  </si>
  <si>
    <t>Ginny Hope - Flip Charts</t>
  </si>
  <si>
    <t>Cherwell DC - Precept 2nd Installment</t>
  </si>
  <si>
    <t>Les Harris Deposit</t>
  </si>
  <si>
    <t>Cheque 569 - £451.20
Cheque 570 - £71.99</t>
  </si>
  <si>
    <t>P Southam</t>
  </si>
  <si>
    <t>Ivetic Motors</t>
  </si>
  <si>
    <t>Clerk Salary</t>
  </si>
  <si>
    <t>Lind Mustill - Printer expenses</t>
  </si>
  <si>
    <t>Village Hall - Hallmaster License</t>
  </si>
  <si>
    <t>R Wise - Verge Cutting</t>
  </si>
  <si>
    <r>
      <rPr>
        <sz val="8"/>
        <rFont val="Arial"/>
        <family val="2"/>
      </rPr>
      <t>Cheque 569 -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570 - £71.99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573 - 48.80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575 - 192.00</t>
    </r>
  </si>
  <si>
    <t>Cheque 572 - £192.00
Cheque 573 - £48.80
Cheque 578 - £451.20
Cheque 579 - £63.71
Cheque 580 - £38.60</t>
  </si>
  <si>
    <t>OALC - Planning Training</t>
  </si>
  <si>
    <t>G Hope - L Mustill - Flowers / Card</t>
  </si>
  <si>
    <t>Stratton Audley Barn</t>
  </si>
  <si>
    <t>CDC - Emptying Dog Bins</t>
  </si>
  <si>
    <t>OALC Training</t>
  </si>
  <si>
    <t>RBL - Wreath</t>
  </si>
  <si>
    <t>Clerk Backdated NJC Pay Award</t>
  </si>
  <si>
    <t>Mayo</t>
  </si>
  <si>
    <t>Cheque 585 - £66.00
Cheque 590 - £52.80
Cheque 592 - £136.80
Cheque 593 - £583.44
Cheque 594 - £66.00</t>
  </si>
  <si>
    <r>
      <rPr>
        <sz val="8"/>
        <rFont val="Arial"/>
        <family val="2"/>
      </rPr>
      <t>Cheque 577 - £48.80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578 - £451.20
Cheque 579 - £63.71
Cheque 580 - £38.60</t>
    </r>
  </si>
  <si>
    <t>Cheque 577 - £48.80
Cheque 584 - £238.80</t>
  </si>
  <si>
    <r>
      <t xml:space="preserve">Cheque 582 - £48.80
Cheque 583 - £14.99
</t>
    </r>
    <r>
      <rPr>
        <sz val="8"/>
        <rFont val="Arial"/>
        <family val="2"/>
      </rPr>
      <t>Cheque 584 - £238.80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</si>
</sst>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5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  <xf numFmtId="164" fontId="1" fillId="15" borderId="12" xfId="0" applyNumberFormat="1" applyFont="1" applyFill="1" applyBorder="1"/>
    <xf numFmtId="164" fontId="1" fillId="15" borderId="5" xfId="0" applyNumberFormat="1" applyFont="1" applyFill="1" applyBorder="1"/>
    <xf numFmtId="164" fontId="1" fillId="12" borderId="22" xfId="0" applyNumberFormat="1" applyFont="1" applyFill="1" applyBorder="1"/>
    <xf numFmtId="164" fontId="1" fillId="12" borderId="1" xfId="0" applyNumberFormat="1" applyFont="1" applyFill="1" applyBorder="1"/>
    <xf numFmtId="0" fontId="1" fillId="15" borderId="0" xfId="0" applyFont="1" applyFill="1"/>
    <xf numFmtId="164" fontId="1" fillId="0" borderId="5" xfId="0" applyNumberFormat="1" applyFont="1" applyBorder="1"/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6" fillId="2" borderId="38" xfId="0" applyNumberFormat="1" applyFont="1" applyFill="1" applyBorder="1"/>
    <xf numFmtId="164" fontId="9" fillId="2" borderId="38" xfId="0" applyNumberFormat="1" applyFont="1" applyFill="1" applyBorder="1"/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23"/>
  <sheetViews>
    <sheetView zoomScale="80" zoomScaleNormal="80" workbookViewId="0">
      <pane xSplit="6" ySplit="8" topLeftCell="AV62" activePane="bottomRight" state="frozen"/>
      <selection pane="topRight" activeCell="G1" sqref="G1"/>
      <selection pane="bottomLeft" activeCell="A9" sqref="A9"/>
      <selection pane="bottomRight" activeCell="BE80" sqref="BE80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8.6328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  <c r="AI5" s="263"/>
      <c r="AJ5" s="263"/>
      <c r="AK5" s="263"/>
      <c r="AL5" s="263"/>
      <c r="AM5" s="262"/>
      <c r="AN5" s="262"/>
      <c r="AO5" s="262"/>
      <c r="AP5" s="264"/>
      <c r="AQ5" s="264"/>
      <c r="AR5" s="264"/>
      <c r="AS5" s="264"/>
      <c r="AT5" s="264"/>
      <c r="AU5" s="264"/>
      <c r="AV5" s="264"/>
      <c r="AW5" s="264"/>
      <c r="AX5" s="265"/>
      <c r="AY5" s="266"/>
      <c r="AZ5" s="266"/>
      <c r="BA5" s="266"/>
      <c r="BB5" s="266"/>
      <c r="BC5" s="265"/>
      <c r="BD5" s="265"/>
      <c r="BE5" s="265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  <c r="AI6" s="263"/>
      <c r="AJ6" s="263"/>
      <c r="AK6" s="263"/>
      <c r="AL6" s="263"/>
      <c r="AM6" s="262"/>
      <c r="AN6" s="262"/>
      <c r="AO6" s="262"/>
      <c r="AP6" s="264"/>
      <c r="AQ6" s="264"/>
      <c r="AR6" s="264"/>
      <c r="AS6" s="264"/>
      <c r="AT6" s="264"/>
      <c r="AU6" s="264"/>
      <c r="AV6" s="264"/>
      <c r="AW6" s="264"/>
      <c r="AX6" s="265"/>
      <c r="AY6" s="266"/>
      <c r="AZ6" s="266"/>
      <c r="BA6" s="266"/>
      <c r="BB6" s="266"/>
      <c r="BC6" s="265"/>
      <c r="BD6" s="265"/>
      <c r="BE6" s="265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173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81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/>
      <c r="BE46" s="244"/>
    </row>
    <row r="47" spans="1:57" x14ac:dyDescent="0.3">
      <c r="A47" s="215">
        <v>44804</v>
      </c>
      <c r="B47" s="62" t="s">
        <v>186</v>
      </c>
      <c r="C47" s="62"/>
      <c r="D47" s="74"/>
      <c r="E47" s="81">
        <v>192</v>
      </c>
      <c r="F47" s="82"/>
      <c r="G47" s="85"/>
      <c r="H47" s="86"/>
      <c r="I47" s="86"/>
      <c r="J47" s="86"/>
      <c r="K47" s="86"/>
      <c r="L47" s="86"/>
      <c r="M47" s="86"/>
      <c r="N47" s="86"/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>
        <v>192</v>
      </c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3">
        <f>SUM(G38:O47)</f>
        <v>127.5</v>
      </c>
      <c r="BE47" s="244">
        <f>SUM(P38:BC47)</f>
        <v>1906.1899999999998</v>
      </c>
    </row>
    <row r="48" spans="1:57" x14ac:dyDescent="0.3">
      <c r="A48" s="215">
        <v>44813</v>
      </c>
      <c r="B48" s="62" t="s">
        <v>179</v>
      </c>
      <c r="C48" s="62"/>
      <c r="D48" s="74"/>
      <c r="E48" s="214">
        <v>100</v>
      </c>
      <c r="F48" s="82"/>
      <c r="G48" s="85"/>
      <c r="H48" s="86"/>
      <c r="I48" s="86"/>
      <c r="J48" s="86"/>
      <c r="K48" s="86"/>
      <c r="L48" s="86"/>
      <c r="M48" s="86"/>
      <c r="N48" s="86">
        <v>100</v>
      </c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3"/>
      <c r="BE48" s="244"/>
    </row>
    <row r="49" spans="1:57" x14ac:dyDescent="0.3">
      <c r="A49" s="215">
        <v>44818</v>
      </c>
      <c r="B49" s="62" t="s">
        <v>178</v>
      </c>
      <c r="C49" s="62"/>
      <c r="D49" s="74"/>
      <c r="E49" s="214">
        <v>6965.5</v>
      </c>
      <c r="F49" s="82"/>
      <c r="G49" s="85">
        <v>6965.5</v>
      </c>
      <c r="H49" s="86"/>
      <c r="I49" s="86"/>
      <c r="J49" s="86"/>
      <c r="K49" s="86"/>
      <c r="L49" s="86"/>
      <c r="M49" s="86"/>
      <c r="N49" s="86"/>
      <c r="O49" s="86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3"/>
      <c r="BE49" s="244"/>
    </row>
    <row r="50" spans="1:57" x14ac:dyDescent="0.3">
      <c r="A50" s="215">
        <v>44830</v>
      </c>
      <c r="B50" s="62" t="s">
        <v>174</v>
      </c>
      <c r="C50" s="62"/>
      <c r="D50" s="74"/>
      <c r="E50" s="81">
        <v>195.4</v>
      </c>
      <c r="F50" s="82"/>
      <c r="G50" s="85"/>
      <c r="H50" s="86"/>
      <c r="I50" s="86"/>
      <c r="J50" s="86"/>
      <c r="K50" s="86"/>
      <c r="L50" s="86"/>
      <c r="M50" s="86"/>
      <c r="N50" s="86"/>
      <c r="O50" s="86"/>
      <c r="P50" s="91">
        <v>195.4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x14ac:dyDescent="0.3">
      <c r="A51" s="215">
        <v>44830</v>
      </c>
      <c r="B51" s="62" t="s">
        <v>175</v>
      </c>
      <c r="C51" s="62"/>
      <c r="D51" s="74"/>
      <c r="E51" s="81">
        <v>48.8</v>
      </c>
      <c r="F51" s="82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>
        <v>48.8</v>
      </c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s="239" customFormat="1" x14ac:dyDescent="0.3">
      <c r="A52" s="215">
        <v>44830</v>
      </c>
      <c r="B52" s="236" t="s">
        <v>104</v>
      </c>
      <c r="C52" s="236"/>
      <c r="D52" s="237"/>
      <c r="E52" s="240">
        <v>451.2</v>
      </c>
      <c r="F52" s="238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>
        <v>451.2</v>
      </c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245"/>
      <c r="BE52" s="246"/>
    </row>
    <row r="53" spans="1:57" s="239" customFormat="1" x14ac:dyDescent="0.3">
      <c r="A53" s="215">
        <v>44830</v>
      </c>
      <c r="B53" s="236" t="s">
        <v>176</v>
      </c>
      <c r="C53" s="236"/>
      <c r="D53" s="237"/>
      <c r="E53" s="240">
        <v>63.71</v>
      </c>
      <c r="F53" s="238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>
        <v>63.71</v>
      </c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245"/>
      <c r="BE53" s="246"/>
    </row>
    <row r="54" spans="1:57" s="239" customFormat="1" x14ac:dyDescent="0.3">
      <c r="A54" s="215">
        <v>44830</v>
      </c>
      <c r="B54" s="236" t="s">
        <v>177</v>
      </c>
      <c r="C54" s="236"/>
      <c r="D54" s="237"/>
      <c r="E54" s="240">
        <v>38.6</v>
      </c>
      <c r="F54" s="238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>
        <v>38.6</v>
      </c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243">
        <f>SUM(G48:O54)</f>
        <v>7065.5</v>
      </c>
      <c r="BE54" s="244">
        <f>SUM(P48:BC54)</f>
        <v>797.71</v>
      </c>
    </row>
    <row r="55" spans="1:57" s="299" customFormat="1" x14ac:dyDescent="0.3">
      <c r="A55" s="215">
        <v>44837</v>
      </c>
      <c r="B55" s="236" t="s">
        <v>141</v>
      </c>
      <c r="C55" s="236"/>
      <c r="D55" s="237"/>
      <c r="E55" s="295">
        <v>7.5</v>
      </c>
      <c r="F55" s="296"/>
      <c r="G55" s="297"/>
      <c r="H55" s="298"/>
      <c r="I55" s="298"/>
      <c r="J55" s="298"/>
      <c r="K55" s="298"/>
      <c r="L55" s="298"/>
      <c r="M55" s="298"/>
      <c r="N55" s="298"/>
      <c r="O55" s="298">
        <v>7.5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92"/>
      <c r="AY55" s="92"/>
      <c r="AZ55" s="92"/>
      <c r="BA55" s="92"/>
      <c r="BB55" s="92"/>
      <c r="BC55" s="92"/>
      <c r="BD55" s="243"/>
      <c r="BE55" s="244"/>
    </row>
    <row r="56" spans="1:57" s="299" customFormat="1" x14ac:dyDescent="0.3">
      <c r="A56" s="215">
        <v>44837</v>
      </c>
      <c r="B56" s="236" t="s">
        <v>181</v>
      </c>
      <c r="C56" s="236"/>
      <c r="D56" s="237"/>
      <c r="E56" s="295">
        <v>15</v>
      </c>
      <c r="F56" s="296"/>
      <c r="G56" s="297"/>
      <c r="H56" s="298"/>
      <c r="I56" s="298"/>
      <c r="J56" s="298"/>
      <c r="K56" s="298"/>
      <c r="L56" s="298"/>
      <c r="M56" s="298"/>
      <c r="N56" s="298"/>
      <c r="O56" s="298">
        <v>15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92"/>
      <c r="AY56" s="92"/>
      <c r="AZ56" s="92"/>
      <c r="BA56" s="92"/>
      <c r="BB56" s="92"/>
      <c r="BC56" s="92"/>
      <c r="BD56" s="243"/>
      <c r="BE56" s="244"/>
    </row>
    <row r="57" spans="1:57" s="299" customFormat="1" x14ac:dyDescent="0.3">
      <c r="A57" s="215">
        <v>44837</v>
      </c>
      <c r="B57" s="236" t="s">
        <v>182</v>
      </c>
      <c r="C57" s="236"/>
      <c r="D57" s="237"/>
      <c r="E57" s="295">
        <v>30</v>
      </c>
      <c r="F57" s="296"/>
      <c r="G57" s="297"/>
      <c r="H57" s="298"/>
      <c r="I57" s="298"/>
      <c r="J57" s="298"/>
      <c r="K57" s="298"/>
      <c r="L57" s="298"/>
      <c r="M57" s="298"/>
      <c r="N57" s="298"/>
      <c r="O57" s="298">
        <v>30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92"/>
      <c r="AY57" s="92"/>
      <c r="AZ57" s="92"/>
      <c r="BA57" s="92"/>
      <c r="BB57" s="92"/>
      <c r="BC57" s="92"/>
      <c r="BD57" s="243"/>
      <c r="BE57" s="244"/>
    </row>
    <row r="58" spans="1:57" s="299" customFormat="1" x14ac:dyDescent="0.3">
      <c r="A58" s="215">
        <v>44837</v>
      </c>
      <c r="B58" s="236" t="s">
        <v>142</v>
      </c>
      <c r="C58" s="236"/>
      <c r="D58" s="237"/>
      <c r="E58" s="295">
        <v>7.5</v>
      </c>
      <c r="F58" s="296"/>
      <c r="G58" s="297"/>
      <c r="H58" s="298"/>
      <c r="I58" s="298"/>
      <c r="J58" s="298"/>
      <c r="K58" s="298"/>
      <c r="L58" s="298"/>
      <c r="M58" s="298"/>
      <c r="N58" s="298"/>
      <c r="O58" s="298">
        <v>7.5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92"/>
      <c r="AY58" s="92"/>
      <c r="AZ58" s="92"/>
      <c r="BA58" s="92"/>
      <c r="BB58" s="92"/>
      <c r="BC58" s="92"/>
      <c r="BD58" s="243"/>
      <c r="BE58" s="244"/>
    </row>
    <row r="59" spans="1:57" s="299" customFormat="1" x14ac:dyDescent="0.3">
      <c r="A59" s="215">
        <v>44838</v>
      </c>
      <c r="B59" s="236" t="s">
        <v>125</v>
      </c>
      <c r="C59" s="236"/>
      <c r="D59" s="237"/>
      <c r="E59" s="295">
        <v>7.5</v>
      </c>
      <c r="F59" s="296"/>
      <c r="G59" s="297"/>
      <c r="H59" s="298"/>
      <c r="I59" s="298"/>
      <c r="J59" s="298"/>
      <c r="K59" s="298"/>
      <c r="L59" s="298"/>
      <c r="M59" s="298"/>
      <c r="N59" s="298"/>
      <c r="O59" s="298">
        <v>7.5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92"/>
      <c r="AY59" s="92"/>
      <c r="AZ59" s="92"/>
      <c r="BA59" s="92"/>
      <c r="BB59" s="92"/>
      <c r="BC59" s="92"/>
      <c r="BD59" s="243"/>
      <c r="BE59" s="244"/>
    </row>
    <row r="60" spans="1:57" s="299" customFormat="1" x14ac:dyDescent="0.3">
      <c r="A60" s="215">
        <v>44839</v>
      </c>
      <c r="B60" s="236" t="s">
        <v>53</v>
      </c>
      <c r="C60" s="236"/>
      <c r="D60" s="237"/>
      <c r="E60" s="295"/>
      <c r="F60" s="296">
        <v>18.57</v>
      </c>
      <c r="G60" s="297"/>
      <c r="H60" s="298">
        <v>18.57</v>
      </c>
      <c r="I60" s="298"/>
      <c r="J60" s="298"/>
      <c r="K60" s="298"/>
      <c r="L60" s="298"/>
      <c r="M60" s="298"/>
      <c r="N60" s="298"/>
      <c r="O60" s="298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92"/>
      <c r="AY60" s="92"/>
      <c r="AZ60" s="92"/>
      <c r="BA60" s="92"/>
      <c r="BB60" s="92"/>
      <c r="BC60" s="92"/>
      <c r="BD60" s="243"/>
      <c r="BE60" s="244"/>
    </row>
    <row r="61" spans="1:57" s="301" customFormat="1" x14ac:dyDescent="0.3">
      <c r="A61" s="215">
        <v>44851</v>
      </c>
      <c r="B61" s="232" t="s">
        <v>183</v>
      </c>
      <c r="C61" s="62"/>
      <c r="D61" s="74"/>
      <c r="E61" s="81">
        <v>195.4</v>
      </c>
      <c r="F61" s="300"/>
      <c r="G61" s="297"/>
      <c r="H61" s="298"/>
      <c r="I61" s="298"/>
      <c r="J61" s="298"/>
      <c r="K61" s="298"/>
      <c r="L61" s="298"/>
      <c r="M61" s="298"/>
      <c r="N61" s="298"/>
      <c r="O61" s="298"/>
      <c r="P61" s="91">
        <v>195.4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92"/>
      <c r="AY61" s="92"/>
      <c r="AZ61" s="92"/>
      <c r="BA61" s="92"/>
      <c r="BB61" s="92"/>
      <c r="BC61" s="92"/>
      <c r="BD61" s="51"/>
      <c r="BE61" s="13"/>
    </row>
    <row r="62" spans="1:57" s="301" customFormat="1" x14ac:dyDescent="0.3">
      <c r="A62" s="215">
        <v>44851</v>
      </c>
      <c r="B62" s="62" t="s">
        <v>175</v>
      </c>
      <c r="C62" s="62"/>
      <c r="D62" s="74"/>
      <c r="E62" s="81">
        <v>48.8</v>
      </c>
      <c r="F62" s="300"/>
      <c r="G62" s="297"/>
      <c r="H62" s="298"/>
      <c r="I62" s="298"/>
      <c r="J62" s="298"/>
      <c r="K62" s="298"/>
      <c r="L62" s="298"/>
      <c r="M62" s="298"/>
      <c r="N62" s="298"/>
      <c r="O62" s="298"/>
      <c r="P62" s="91"/>
      <c r="Q62" s="91">
        <v>48.8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92"/>
      <c r="AY62" s="92"/>
      <c r="AZ62" s="92"/>
      <c r="BA62" s="92"/>
      <c r="BB62" s="92"/>
      <c r="BC62" s="92"/>
      <c r="BD62" s="51"/>
      <c r="BE62" s="13"/>
    </row>
    <row r="63" spans="1:57" s="301" customFormat="1" x14ac:dyDescent="0.3">
      <c r="A63" s="215">
        <v>44851</v>
      </c>
      <c r="B63" s="62" t="s">
        <v>184</v>
      </c>
      <c r="C63" s="62"/>
      <c r="D63" s="74"/>
      <c r="E63" s="81">
        <v>14.99</v>
      </c>
      <c r="F63" s="300"/>
      <c r="G63" s="297"/>
      <c r="H63" s="298"/>
      <c r="I63" s="298"/>
      <c r="J63" s="298"/>
      <c r="K63" s="298"/>
      <c r="L63" s="298"/>
      <c r="M63" s="298"/>
      <c r="N63" s="298"/>
      <c r="O63" s="298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>
        <v>14.99</v>
      </c>
      <c r="AU63" s="91"/>
      <c r="AV63" s="92"/>
      <c r="AW63" s="92"/>
      <c r="AX63" s="92"/>
      <c r="AY63" s="92"/>
      <c r="AZ63" s="92"/>
      <c r="BA63" s="92"/>
      <c r="BB63" s="92"/>
      <c r="BC63" s="92"/>
      <c r="BD63" s="51"/>
      <c r="BE63" s="13"/>
    </row>
    <row r="64" spans="1:57" s="301" customFormat="1" x14ac:dyDescent="0.3">
      <c r="A64" s="215">
        <v>44851</v>
      </c>
      <c r="B64" s="62" t="s">
        <v>185</v>
      </c>
      <c r="C64" s="62"/>
      <c r="D64" s="74"/>
      <c r="E64" s="81">
        <v>238.8</v>
      </c>
      <c r="F64" s="300"/>
      <c r="G64" s="297"/>
      <c r="H64" s="298"/>
      <c r="I64" s="298"/>
      <c r="J64" s="298"/>
      <c r="K64" s="298"/>
      <c r="L64" s="298"/>
      <c r="M64" s="298"/>
      <c r="N64" s="298"/>
      <c r="O64" s="298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>
        <v>238.8</v>
      </c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92"/>
      <c r="AZ64" s="92"/>
      <c r="BA64" s="92"/>
      <c r="BB64" s="92"/>
      <c r="BC64" s="51"/>
      <c r="BD64" s="243">
        <f>SUM(G55:O64)</f>
        <v>86.07</v>
      </c>
      <c r="BE64" s="244">
        <f>SUM(P55:BC64)</f>
        <v>497.99</v>
      </c>
    </row>
    <row r="65" spans="1:57" s="301" customFormat="1" x14ac:dyDescent="0.3">
      <c r="A65" s="215">
        <v>44879</v>
      </c>
      <c r="B65" s="62" t="s">
        <v>125</v>
      </c>
      <c r="C65" s="62"/>
      <c r="D65" s="74"/>
      <c r="E65" s="81">
        <v>7.5</v>
      </c>
      <c r="F65" s="300"/>
      <c r="G65" s="297"/>
      <c r="H65" s="298"/>
      <c r="I65" s="298"/>
      <c r="J65" s="298"/>
      <c r="K65" s="298"/>
      <c r="L65" s="298"/>
      <c r="M65" s="298"/>
      <c r="N65" s="298"/>
      <c r="O65" s="298">
        <v>7.5</v>
      </c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92"/>
      <c r="AZ65" s="92"/>
      <c r="BA65" s="92"/>
      <c r="BB65" s="92"/>
      <c r="BC65" s="303"/>
      <c r="BD65" s="243"/>
      <c r="BE65" s="304"/>
    </row>
    <row r="66" spans="1:57" s="301" customFormat="1" x14ac:dyDescent="0.3">
      <c r="A66" s="215">
        <v>44879</v>
      </c>
      <c r="B66" s="62" t="s">
        <v>196</v>
      </c>
      <c r="C66" s="62"/>
      <c r="D66" s="74"/>
      <c r="E66" s="81">
        <v>7.5</v>
      </c>
      <c r="F66" s="300"/>
      <c r="G66" s="297"/>
      <c r="H66" s="298"/>
      <c r="I66" s="298"/>
      <c r="J66" s="298"/>
      <c r="K66" s="298"/>
      <c r="L66" s="298"/>
      <c r="M66" s="298"/>
      <c r="N66" s="298"/>
      <c r="O66" s="298">
        <v>7.5</v>
      </c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92"/>
      <c r="AZ66" s="92"/>
      <c r="BA66" s="92"/>
      <c r="BB66" s="92"/>
      <c r="BC66" s="303"/>
      <c r="BD66" s="243"/>
      <c r="BE66" s="304"/>
    </row>
    <row r="67" spans="1:57" s="301" customFormat="1" x14ac:dyDescent="0.3">
      <c r="A67" s="215">
        <v>44879</v>
      </c>
      <c r="B67" s="62" t="s">
        <v>181</v>
      </c>
      <c r="C67" s="62"/>
      <c r="D67" s="74"/>
      <c r="E67" s="81">
        <v>15</v>
      </c>
      <c r="F67" s="300"/>
      <c r="G67" s="297"/>
      <c r="H67" s="298"/>
      <c r="I67" s="298"/>
      <c r="J67" s="298"/>
      <c r="K67" s="298"/>
      <c r="L67" s="298"/>
      <c r="M67" s="298"/>
      <c r="N67" s="298"/>
      <c r="O67" s="298">
        <v>15</v>
      </c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92"/>
      <c r="AZ67" s="92"/>
      <c r="BA67" s="92"/>
      <c r="BB67" s="92"/>
      <c r="BC67" s="303"/>
      <c r="BD67" s="243"/>
      <c r="BE67" s="304"/>
    </row>
    <row r="68" spans="1:57" x14ac:dyDescent="0.3">
      <c r="A68" s="66">
        <v>44866</v>
      </c>
      <c r="B68" s="62" t="s">
        <v>189</v>
      </c>
      <c r="C68" s="62"/>
      <c r="D68" s="74"/>
      <c r="E68" s="81">
        <v>66</v>
      </c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>
        <v>66</v>
      </c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51"/>
      <c r="BE68" s="51"/>
    </row>
    <row r="69" spans="1:57" x14ac:dyDescent="0.3">
      <c r="A69" s="66">
        <v>44866</v>
      </c>
      <c r="B69" s="62" t="s">
        <v>190</v>
      </c>
      <c r="C69" s="62"/>
      <c r="D69" s="74"/>
      <c r="E69" s="81">
        <v>17.5</v>
      </c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>
        <v>17.5</v>
      </c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51"/>
      <c r="BE69" s="51"/>
    </row>
    <row r="70" spans="1:57" x14ac:dyDescent="0.3">
      <c r="A70" s="66">
        <v>44866</v>
      </c>
      <c r="B70" s="62" t="s">
        <v>104</v>
      </c>
      <c r="C70" s="62"/>
      <c r="D70" s="74"/>
      <c r="E70" s="81">
        <v>451.2</v>
      </c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>
        <v>451.2</v>
      </c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245"/>
      <c r="BE70" s="246"/>
    </row>
    <row r="71" spans="1:57" x14ac:dyDescent="0.3">
      <c r="A71" s="66">
        <v>44866</v>
      </c>
      <c r="B71" s="62" t="s">
        <v>183</v>
      </c>
      <c r="C71" s="62"/>
      <c r="D71" s="74"/>
      <c r="E71" s="214">
        <v>211.4</v>
      </c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>
        <v>211.4</v>
      </c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245"/>
      <c r="BE71" s="248"/>
    </row>
    <row r="72" spans="1:57" x14ac:dyDescent="0.3">
      <c r="A72" s="66">
        <v>44866</v>
      </c>
      <c r="B72" s="62" t="s">
        <v>172</v>
      </c>
      <c r="C72" s="62"/>
      <c r="D72" s="74"/>
      <c r="E72" s="214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245"/>
      <c r="BE72" s="248"/>
    </row>
    <row r="73" spans="1:57" x14ac:dyDescent="0.3">
      <c r="A73" s="66">
        <v>44866</v>
      </c>
      <c r="B73" s="62" t="s">
        <v>121</v>
      </c>
      <c r="C73" s="62"/>
      <c r="D73" s="74"/>
      <c r="E73" s="214">
        <v>52.8</v>
      </c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>
        <v>52.8</v>
      </c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245"/>
      <c r="BE73" s="248"/>
    </row>
    <row r="74" spans="1:57" x14ac:dyDescent="0.3">
      <c r="A74" s="66">
        <v>44866</v>
      </c>
      <c r="B74" s="62" t="s">
        <v>104</v>
      </c>
      <c r="C74" s="62"/>
      <c r="D74" s="74"/>
      <c r="E74" s="81">
        <v>225.6</v>
      </c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>
        <v>225.6</v>
      </c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51"/>
      <c r="BE74" s="51"/>
    </row>
    <row r="75" spans="1:57" x14ac:dyDescent="0.3">
      <c r="A75" s="66">
        <v>44866</v>
      </c>
      <c r="B75" s="62" t="s">
        <v>191</v>
      </c>
      <c r="C75" s="62"/>
      <c r="D75" s="74"/>
      <c r="E75" s="81">
        <v>136.80000000000001</v>
      </c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>
        <v>136.80000000000001</v>
      </c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51"/>
      <c r="BE75" s="51"/>
    </row>
    <row r="76" spans="1:57" x14ac:dyDescent="0.3">
      <c r="A76" s="66">
        <v>44866</v>
      </c>
      <c r="B76" s="62" t="s">
        <v>192</v>
      </c>
      <c r="C76" s="62"/>
      <c r="D76" s="74"/>
      <c r="E76" s="81">
        <v>583.44000000000005</v>
      </c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>
        <v>583.44000000000005</v>
      </c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51"/>
      <c r="BE76" s="51"/>
    </row>
    <row r="77" spans="1:57" x14ac:dyDescent="0.3">
      <c r="A77" s="66">
        <v>44886</v>
      </c>
      <c r="B77" s="62" t="s">
        <v>193</v>
      </c>
      <c r="C77" s="62"/>
      <c r="D77" s="74"/>
      <c r="E77" s="81">
        <v>66</v>
      </c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>
        <v>66</v>
      </c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245"/>
      <c r="BE77" s="246"/>
    </row>
    <row r="78" spans="1:57" x14ac:dyDescent="0.3">
      <c r="A78" s="66">
        <v>44886</v>
      </c>
      <c r="B78" s="62" t="s">
        <v>194</v>
      </c>
      <c r="C78" s="62"/>
      <c r="D78" s="74"/>
      <c r="E78" s="81">
        <v>40</v>
      </c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>
        <v>40</v>
      </c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245"/>
      <c r="BE78" s="248"/>
    </row>
    <row r="79" spans="1:57" x14ac:dyDescent="0.3">
      <c r="A79" s="66">
        <v>44886</v>
      </c>
      <c r="B79" s="62" t="s">
        <v>195</v>
      </c>
      <c r="C79" s="62"/>
      <c r="D79" s="74"/>
      <c r="E79" s="81">
        <v>116</v>
      </c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>
        <v>116</v>
      </c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243">
        <f>SUM(G65:O79)</f>
        <v>30</v>
      </c>
      <c r="BE79" s="244">
        <f>SUM(P65:BC79)</f>
        <v>1966.74</v>
      </c>
    </row>
    <row r="80" spans="1:57" x14ac:dyDescent="0.3">
      <c r="A80" s="66"/>
      <c r="B80" s="62"/>
      <c r="C80" s="62"/>
      <c r="D80" s="74"/>
      <c r="E80" s="81"/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51"/>
      <c r="BE80" s="51"/>
    </row>
    <row r="81" spans="1:57" x14ac:dyDescent="0.3">
      <c r="A81" s="66"/>
      <c r="B81" s="62"/>
      <c r="C81" s="62"/>
      <c r="D81" s="74"/>
      <c r="E81" s="81"/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51"/>
      <c r="BE81" s="51"/>
    </row>
    <row r="82" spans="1:57" x14ac:dyDescent="0.3">
      <c r="A82" s="66"/>
      <c r="B82" s="62"/>
      <c r="C82" s="62"/>
      <c r="D82" s="74"/>
      <c r="E82" s="81"/>
      <c r="F82" s="82"/>
      <c r="G82" s="85"/>
      <c r="H82" s="86"/>
      <c r="I82" s="86"/>
      <c r="J82" s="86"/>
      <c r="K82" s="86"/>
      <c r="L82" s="86"/>
      <c r="M82" s="86"/>
      <c r="N82" s="86"/>
      <c r="O82" s="8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2"/>
      <c r="AX82" s="51"/>
      <c r="AY82" s="13"/>
      <c r="AZ82" s="92"/>
      <c r="BA82" s="92"/>
      <c r="BB82" s="92"/>
      <c r="BC82" s="92"/>
      <c r="BD82" s="51"/>
      <c r="BE82" s="51"/>
    </row>
    <row r="83" spans="1:57" x14ac:dyDescent="0.3">
      <c r="A83" s="66"/>
      <c r="B83" s="62"/>
      <c r="C83" s="62"/>
      <c r="D83" s="74"/>
      <c r="E83" s="81"/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6"/>
    </row>
    <row r="84" spans="1:57" x14ac:dyDescent="0.3">
      <c r="A84" s="66"/>
      <c r="B84" s="62"/>
      <c r="C84" s="62"/>
      <c r="D84" s="74"/>
      <c r="E84" s="214"/>
      <c r="F84" s="82"/>
      <c r="G84" s="85"/>
      <c r="H84" s="86"/>
      <c r="I84" s="86"/>
      <c r="J84" s="86"/>
      <c r="K84" s="86"/>
      <c r="L84" s="86"/>
      <c r="M84" s="86"/>
      <c r="N84" s="86"/>
      <c r="O84" s="86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2"/>
      <c r="AX84" s="51"/>
      <c r="AY84" s="13"/>
      <c r="AZ84" s="92"/>
      <c r="BA84" s="92"/>
      <c r="BB84" s="92"/>
      <c r="BC84" s="92"/>
      <c r="BD84" s="245"/>
      <c r="BE84" s="248"/>
    </row>
    <row r="85" spans="1:57" x14ac:dyDescent="0.3">
      <c r="A85" s="66"/>
      <c r="B85" s="62"/>
      <c r="C85" s="62"/>
      <c r="D85" s="74"/>
      <c r="E85" s="214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245"/>
      <c r="BE85" s="248"/>
    </row>
    <row r="86" spans="1:57" x14ac:dyDescent="0.3">
      <c r="A86" s="66"/>
      <c r="B86" s="62"/>
      <c r="C86" s="62"/>
      <c r="D86" s="74"/>
      <c r="E86" s="214"/>
      <c r="F86" s="82"/>
      <c r="G86" s="85"/>
      <c r="H86" s="86"/>
      <c r="I86" s="86"/>
      <c r="J86" s="86"/>
      <c r="K86" s="86"/>
      <c r="L86" s="86"/>
      <c r="M86" s="86"/>
      <c r="N86" s="86"/>
      <c r="O86" s="86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1"/>
      <c r="AR86" s="91"/>
      <c r="AS86" s="91"/>
      <c r="AT86" s="91"/>
      <c r="AU86" s="91"/>
      <c r="AV86" s="92"/>
      <c r="AW86" s="92"/>
      <c r="AX86" s="51"/>
      <c r="AY86" s="13"/>
      <c r="AZ86" s="92"/>
      <c r="BA86" s="92"/>
      <c r="BB86" s="92"/>
      <c r="BC86" s="92"/>
      <c r="BD86" s="245"/>
      <c r="BE86" s="248"/>
    </row>
    <row r="87" spans="1:57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245"/>
      <c r="BE87" s="246"/>
    </row>
    <row r="88" spans="1:57" x14ac:dyDescent="0.3">
      <c r="A88" s="66"/>
      <c r="B88" s="62"/>
      <c r="C88" s="62"/>
      <c r="D88" s="74"/>
      <c r="E88" s="214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245"/>
      <c r="BE88" s="248"/>
    </row>
    <row r="89" spans="1:57" s="260" customFormat="1" x14ac:dyDescent="0.3">
      <c r="A89" s="249"/>
      <c r="B89" s="250"/>
      <c r="C89" s="250"/>
      <c r="D89" s="251"/>
      <c r="E89" s="252"/>
      <c r="F89" s="253"/>
      <c r="G89" s="254"/>
      <c r="H89" s="255"/>
      <c r="I89" s="255"/>
      <c r="J89" s="255"/>
      <c r="K89" s="255"/>
      <c r="L89" s="255"/>
      <c r="M89" s="255"/>
      <c r="N89" s="255"/>
      <c r="O89" s="255"/>
      <c r="P89" s="256"/>
      <c r="Q89" s="256"/>
      <c r="R89" s="256"/>
      <c r="S89" s="256"/>
      <c r="T89" s="256"/>
      <c r="U89" s="256"/>
      <c r="V89" s="256"/>
      <c r="W89" s="256"/>
      <c r="X89" s="256"/>
      <c r="Y89" s="256"/>
      <c r="Z89" s="256"/>
      <c r="AA89" s="256"/>
      <c r="AB89" s="256"/>
      <c r="AC89" s="256"/>
      <c r="AD89" s="256"/>
      <c r="AE89" s="256"/>
      <c r="AF89" s="256"/>
      <c r="AG89" s="256"/>
      <c r="AH89" s="256"/>
      <c r="AI89" s="256"/>
      <c r="AJ89" s="256"/>
      <c r="AK89" s="256"/>
      <c r="AL89" s="256"/>
      <c r="AM89" s="256"/>
      <c r="AN89" s="256"/>
      <c r="AO89" s="256"/>
      <c r="AP89" s="256"/>
      <c r="AQ89" s="256"/>
      <c r="AR89" s="256"/>
      <c r="AS89" s="256"/>
      <c r="AT89" s="256"/>
      <c r="AU89" s="256"/>
      <c r="AV89" s="257"/>
      <c r="AW89" s="257"/>
      <c r="AX89" s="258"/>
      <c r="AY89" s="259"/>
      <c r="AZ89" s="257"/>
      <c r="BA89" s="257"/>
      <c r="BB89" s="257"/>
      <c r="BC89" s="257"/>
      <c r="BD89" s="258"/>
      <c r="BE89" s="258"/>
    </row>
    <row r="90" spans="1:57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245"/>
      <c r="BE90" s="246"/>
    </row>
    <row r="91" spans="1:57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245"/>
      <c r="BE91" s="248"/>
    </row>
    <row r="92" spans="1:57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51"/>
      <c r="BE92" s="51"/>
    </row>
    <row r="93" spans="1:57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51"/>
      <c r="BE93" s="51"/>
    </row>
    <row r="94" spans="1:57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57" x14ac:dyDescent="0.3">
      <c r="A95" s="66"/>
      <c r="B95" s="62"/>
      <c r="C95" s="62"/>
      <c r="D95" s="74"/>
      <c r="E95" s="81"/>
      <c r="F95" s="82"/>
      <c r="G95" s="85"/>
      <c r="H95" s="86"/>
      <c r="I95" s="86"/>
      <c r="J95" s="86"/>
      <c r="K95" s="86"/>
      <c r="L95" s="86"/>
      <c r="M95" s="86"/>
      <c r="N95" s="86"/>
      <c r="O95" s="86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2"/>
      <c r="AW95" s="92"/>
      <c r="AX95" s="51"/>
      <c r="AY95" s="13"/>
      <c r="AZ95" s="92"/>
      <c r="BA95" s="92"/>
      <c r="BB95" s="92"/>
      <c r="BC95" s="92"/>
      <c r="BD95" s="245"/>
      <c r="BE95" s="246"/>
    </row>
    <row r="96" spans="1:57" x14ac:dyDescent="0.3">
      <c r="A96" s="66"/>
      <c r="B96" s="62"/>
      <c r="C96" s="62"/>
      <c r="D96" s="74"/>
      <c r="E96" s="81"/>
      <c r="F96" s="82"/>
      <c r="G96" s="85"/>
      <c r="H96" s="86"/>
      <c r="I96" s="86"/>
      <c r="J96" s="86"/>
      <c r="K96" s="86"/>
      <c r="L96" s="86"/>
      <c r="M96" s="86"/>
      <c r="N96" s="86"/>
      <c r="O96" s="86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2"/>
      <c r="AW96" s="92"/>
      <c r="AX96" s="51"/>
      <c r="AY96" s="13"/>
      <c r="AZ96" s="92"/>
      <c r="BA96" s="92"/>
      <c r="BB96" s="92"/>
      <c r="BC96" s="92"/>
      <c r="BD96" s="245"/>
      <c r="BE96" s="246"/>
    </row>
    <row r="97" spans="1:295" x14ac:dyDescent="0.3">
      <c r="A97" s="66"/>
      <c r="B97" s="62"/>
      <c r="C97" s="62"/>
      <c r="D97" s="74"/>
      <c r="E97" s="81"/>
      <c r="F97" s="82"/>
      <c r="G97" s="85"/>
      <c r="H97" s="86"/>
      <c r="I97" s="86"/>
      <c r="J97" s="86"/>
      <c r="K97" s="86"/>
      <c r="L97" s="86"/>
      <c r="M97" s="86"/>
      <c r="N97" s="86"/>
      <c r="O97" s="86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2"/>
      <c r="AW97" s="92"/>
      <c r="AX97" s="51"/>
      <c r="AY97" s="13"/>
      <c r="AZ97" s="92"/>
      <c r="BA97" s="92"/>
      <c r="BB97" s="92"/>
      <c r="BC97" s="92"/>
      <c r="BD97" s="51"/>
      <c r="BE97" s="51"/>
    </row>
    <row r="98" spans="1:295" x14ac:dyDescent="0.3">
      <c r="A98" s="66"/>
      <c r="B98" s="62"/>
      <c r="C98" s="62"/>
      <c r="D98" s="74"/>
      <c r="E98" s="81"/>
      <c r="F98" s="82"/>
      <c r="G98" s="85"/>
      <c r="H98" s="86"/>
      <c r="I98" s="86"/>
      <c r="J98" s="86"/>
      <c r="K98" s="86"/>
      <c r="L98" s="86"/>
      <c r="M98" s="86"/>
      <c r="N98" s="86"/>
      <c r="O98" s="86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2"/>
      <c r="AW98" s="92"/>
      <c r="AX98" s="51"/>
      <c r="AY98" s="13"/>
      <c r="AZ98" s="92"/>
      <c r="BA98" s="92"/>
      <c r="BB98" s="92"/>
      <c r="BC98" s="92"/>
      <c r="BD98" s="51"/>
      <c r="BE98" s="51"/>
    </row>
    <row r="99" spans="1:295" x14ac:dyDescent="0.3">
      <c r="A99" s="66"/>
      <c r="B99" s="62"/>
      <c r="C99" s="62"/>
      <c r="D99" s="74"/>
      <c r="E99" s="81"/>
      <c r="F99" s="82"/>
      <c r="G99" s="85"/>
      <c r="H99" s="86"/>
      <c r="I99" s="86"/>
      <c r="J99" s="86"/>
      <c r="K99" s="86"/>
      <c r="L99" s="86"/>
      <c r="M99" s="86"/>
      <c r="N99" s="86"/>
      <c r="O99" s="86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2"/>
      <c r="AW99" s="92"/>
      <c r="AX99" s="51"/>
      <c r="AY99" s="13"/>
      <c r="AZ99" s="92"/>
      <c r="BA99" s="92"/>
      <c r="BB99" s="92"/>
      <c r="BC99" s="92"/>
      <c r="BD99" s="51"/>
      <c r="BE99" s="51"/>
    </row>
    <row r="100" spans="1:295" x14ac:dyDescent="0.3">
      <c r="A100" s="66"/>
      <c r="B100" s="62"/>
      <c r="C100" s="62"/>
      <c r="D100" s="74"/>
      <c r="E100" s="81"/>
      <c r="F100" s="82"/>
      <c r="G100" s="85"/>
      <c r="H100" s="86"/>
      <c r="I100" s="86"/>
      <c r="J100" s="86"/>
      <c r="K100" s="86"/>
      <c r="L100" s="86"/>
      <c r="M100" s="86"/>
      <c r="N100" s="86"/>
      <c r="O100" s="86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  <c r="AT100" s="91"/>
      <c r="AU100" s="91"/>
      <c r="AV100" s="92"/>
      <c r="AW100" s="92"/>
      <c r="AX100" s="51"/>
      <c r="AY100" s="13"/>
      <c r="AZ100" s="92"/>
      <c r="BA100" s="92"/>
      <c r="BB100" s="92"/>
      <c r="BC100" s="92"/>
      <c r="BD100" s="51"/>
      <c r="BE100" s="51"/>
    </row>
    <row r="101" spans="1:295" x14ac:dyDescent="0.3">
      <c r="A101" s="66"/>
      <c r="B101" s="62"/>
      <c r="C101" s="62"/>
      <c r="D101" s="74"/>
      <c r="E101" s="81"/>
      <c r="F101" s="82"/>
      <c r="G101" s="85"/>
      <c r="H101" s="86"/>
      <c r="I101" s="86"/>
      <c r="J101" s="86"/>
      <c r="K101" s="86"/>
      <c r="L101" s="86"/>
      <c r="M101" s="86"/>
      <c r="N101" s="86"/>
      <c r="O101" s="86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1"/>
      <c r="AR101" s="91"/>
      <c r="AS101" s="91"/>
      <c r="AT101" s="91"/>
      <c r="AU101" s="91"/>
      <c r="AV101" s="92"/>
      <c r="AW101" s="92"/>
      <c r="AX101" s="51"/>
      <c r="AY101" s="13"/>
      <c r="AZ101" s="92"/>
      <c r="BA101" s="92"/>
      <c r="BB101" s="92"/>
      <c r="BC101" s="92"/>
      <c r="BD101" s="51"/>
      <c r="BE101" s="51"/>
    </row>
    <row r="102" spans="1:295" s="2" customFormat="1" x14ac:dyDescent="0.3">
      <c r="A102" s="47"/>
      <c r="B102" s="69" t="s">
        <v>32</v>
      </c>
      <c r="D102" s="75"/>
      <c r="E102" s="210" t="e">
        <f>SUM(E14:E101)-#REF!-#REF!</f>
        <v>#REF!</v>
      </c>
      <c r="F102" s="210">
        <v>0</v>
      </c>
      <c r="G102" s="87">
        <f>SUM(G9:G101)</f>
        <v>13931</v>
      </c>
      <c r="H102" s="87">
        <f t="shared" ref="H102:BC102" si="0">SUM(H9:H101)</f>
        <v>21.310000000000002</v>
      </c>
      <c r="I102" s="87">
        <f t="shared" si="0"/>
        <v>0</v>
      </c>
      <c r="J102" s="87">
        <f t="shared" si="0"/>
        <v>0</v>
      </c>
      <c r="K102" s="87">
        <f t="shared" si="0"/>
        <v>520.19000000000005</v>
      </c>
      <c r="L102" s="87">
        <f t="shared" si="0"/>
        <v>0</v>
      </c>
      <c r="M102" s="87">
        <f t="shared" si="0"/>
        <v>0</v>
      </c>
      <c r="N102" s="87">
        <f t="shared" si="0"/>
        <v>100</v>
      </c>
      <c r="O102" s="87">
        <f t="shared" si="0"/>
        <v>300</v>
      </c>
      <c r="P102" s="87">
        <f t="shared" si="0"/>
        <v>1688.4</v>
      </c>
      <c r="Q102" s="87">
        <f t="shared" si="0"/>
        <v>392.80000000000007</v>
      </c>
      <c r="R102" s="87">
        <f t="shared" si="0"/>
        <v>27.599999999999998</v>
      </c>
      <c r="S102" s="87">
        <f t="shared" si="0"/>
        <v>119.81</v>
      </c>
      <c r="T102" s="87">
        <f t="shared" si="0"/>
        <v>264</v>
      </c>
      <c r="U102" s="87">
        <f t="shared" si="0"/>
        <v>0</v>
      </c>
      <c r="V102" s="87">
        <f t="shared" si="0"/>
        <v>0</v>
      </c>
      <c r="W102" s="87">
        <f t="shared" si="0"/>
        <v>0</v>
      </c>
      <c r="X102" s="87">
        <f t="shared" si="0"/>
        <v>0</v>
      </c>
      <c r="Y102" s="87">
        <f t="shared" si="0"/>
        <v>614.71</v>
      </c>
      <c r="Z102" s="87">
        <f t="shared" si="0"/>
        <v>0</v>
      </c>
      <c r="AA102" s="87">
        <f t="shared" si="0"/>
        <v>0</v>
      </c>
      <c r="AB102" s="87">
        <f t="shared" si="0"/>
        <v>0</v>
      </c>
      <c r="AC102" s="87">
        <f t="shared" si="0"/>
        <v>0</v>
      </c>
      <c r="AD102" s="87">
        <f t="shared" si="0"/>
        <v>100</v>
      </c>
      <c r="AE102" s="87">
        <f t="shared" si="0"/>
        <v>3162.8799999999997</v>
      </c>
      <c r="AF102" s="87">
        <f t="shared" si="0"/>
        <v>812.24</v>
      </c>
      <c r="AG102" s="87">
        <f t="shared" si="0"/>
        <v>350</v>
      </c>
      <c r="AH102" s="87">
        <f t="shared" si="0"/>
        <v>0</v>
      </c>
      <c r="AI102" s="87">
        <f t="shared" si="0"/>
        <v>0</v>
      </c>
      <c r="AJ102" s="87">
        <f t="shared" si="0"/>
        <v>0</v>
      </c>
      <c r="AK102" s="87">
        <f t="shared" si="0"/>
        <v>238.8</v>
      </c>
      <c r="AL102" s="87">
        <f t="shared" si="0"/>
        <v>0</v>
      </c>
      <c r="AM102" s="87">
        <f t="shared" si="0"/>
        <v>136.80000000000001</v>
      </c>
      <c r="AN102" s="87">
        <f t="shared" si="0"/>
        <v>0</v>
      </c>
      <c r="AO102" s="87">
        <f t="shared" si="0"/>
        <v>440</v>
      </c>
      <c r="AP102" s="87">
        <f t="shared" si="0"/>
        <v>0</v>
      </c>
      <c r="AQ102" s="87">
        <f t="shared" si="0"/>
        <v>71.989999999999995</v>
      </c>
      <c r="AR102" s="87">
        <f t="shared" si="0"/>
        <v>0</v>
      </c>
      <c r="AS102" s="87">
        <f t="shared" si="0"/>
        <v>0</v>
      </c>
      <c r="AT102" s="87">
        <f t="shared" si="0"/>
        <v>1511.78</v>
      </c>
      <c r="AU102" s="87">
        <f t="shared" si="0"/>
        <v>0</v>
      </c>
      <c r="AV102" s="87">
        <f t="shared" si="0"/>
        <v>0</v>
      </c>
      <c r="AW102" s="87">
        <f t="shared" si="0"/>
        <v>0</v>
      </c>
      <c r="AX102" s="87">
        <f t="shared" si="0"/>
        <v>0</v>
      </c>
      <c r="AY102" s="87">
        <f t="shared" si="0"/>
        <v>236.07999999999998</v>
      </c>
      <c r="AZ102" s="87">
        <f t="shared" si="0"/>
        <v>0</v>
      </c>
      <c r="BA102" s="87">
        <f t="shared" si="0"/>
        <v>0</v>
      </c>
      <c r="BB102" s="87">
        <f t="shared" si="0"/>
        <v>0</v>
      </c>
      <c r="BC102" s="87">
        <f t="shared" si="0"/>
        <v>0</v>
      </c>
      <c r="BD102" s="51"/>
      <c r="BE102" s="5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</row>
    <row r="103" spans="1:295" ht="13.5" thickBot="1" x14ac:dyDescent="0.35">
      <c r="A103" s="46"/>
      <c r="B103" s="68" t="s">
        <v>31</v>
      </c>
      <c r="C103" s="10"/>
      <c r="D103" s="76"/>
      <c r="E103" s="83" t="e">
        <f>#REF!+#REF!+#REF!+#REF!+#REF!</f>
        <v>#REF!</v>
      </c>
      <c r="F103" s="208" t="e">
        <f>#REF!+#REF!+#REF!+#REF!+#REF!+#REF!+#REF!</f>
        <v>#REF!</v>
      </c>
      <c r="G103" s="88"/>
      <c r="H103" s="89"/>
      <c r="I103" s="89"/>
      <c r="J103" s="89"/>
      <c r="K103" s="89"/>
      <c r="L103" s="89"/>
      <c r="M103" s="89"/>
      <c r="N103" s="89"/>
      <c r="O103" s="89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4"/>
      <c r="AQ103" s="95"/>
      <c r="AR103" s="95"/>
      <c r="AS103" s="95"/>
      <c r="AT103" s="95"/>
      <c r="AU103" s="95"/>
      <c r="AV103" s="95"/>
      <c r="AW103" s="95"/>
      <c r="AX103" s="52"/>
      <c r="AY103" s="12"/>
      <c r="AZ103" s="53"/>
      <c r="BA103" s="53"/>
      <c r="BB103" s="53"/>
      <c r="BC103" s="52"/>
      <c r="BD103" s="51"/>
      <c r="BE103" s="51"/>
    </row>
    <row r="104" spans="1:295" x14ac:dyDescent="0.3">
      <c r="A104" s="43"/>
      <c r="B104" s="3"/>
      <c r="C104" s="3"/>
      <c r="D104" s="57"/>
      <c r="E104" s="11"/>
      <c r="F104" s="11"/>
      <c r="G104" s="6"/>
      <c r="H104" s="6"/>
      <c r="I104" s="6"/>
      <c r="J104" s="6"/>
      <c r="K104" s="6"/>
      <c r="L104" s="6"/>
      <c r="M104" s="6"/>
      <c r="N104" s="6"/>
      <c r="O104" s="6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8"/>
      <c r="AI104" s="28"/>
      <c r="AJ104" s="28"/>
      <c r="AK104" s="28"/>
      <c r="AL104" s="28"/>
      <c r="AM104" s="27"/>
      <c r="AN104" s="27"/>
      <c r="AO104" s="27"/>
      <c r="AP104" s="29"/>
      <c r="AQ104" s="29"/>
      <c r="AR104" s="29"/>
      <c r="AS104" s="29"/>
      <c r="AT104" s="29"/>
      <c r="AU104" s="29"/>
      <c r="AV104" s="29"/>
      <c r="AW104" s="29"/>
      <c r="AX104" s="53"/>
      <c r="AY104" s="14"/>
      <c r="AZ104" s="53"/>
      <c r="BA104" s="53"/>
      <c r="BB104" s="53"/>
      <c r="BC104" s="53"/>
      <c r="BD104" s="51"/>
      <c r="BE104" s="51"/>
    </row>
    <row r="105" spans="1:295" s="1" customFormat="1" ht="26" x14ac:dyDescent="0.3">
      <c r="A105" s="47"/>
      <c r="B105" s="15"/>
      <c r="C105" s="15"/>
      <c r="D105" s="58"/>
      <c r="E105" s="4"/>
      <c r="F105" s="4"/>
      <c r="G105" s="67"/>
      <c r="H105" s="67">
        <f>SUM(G102:O102)</f>
        <v>14872.5</v>
      </c>
      <c r="I105" s="4"/>
      <c r="J105" s="64"/>
      <c r="K105" s="64"/>
      <c r="L105" s="4"/>
      <c r="M105" s="4"/>
      <c r="N105" s="4"/>
      <c r="O105" s="4"/>
      <c r="P105" s="31"/>
      <c r="Q105" s="31"/>
      <c r="R105" s="16">
        <f>SUM(R102:AW102)</f>
        <v>7850.61</v>
      </c>
      <c r="S105" s="16"/>
      <c r="T105" s="31"/>
      <c r="U105" s="31"/>
      <c r="V105" s="31"/>
      <c r="W105" s="31"/>
      <c r="X105" s="31"/>
      <c r="Y105" s="31"/>
      <c r="Z105" s="31"/>
      <c r="AA105" s="31"/>
      <c r="AB105" s="16"/>
      <c r="AC105" s="16"/>
      <c r="AD105" s="55" t="s">
        <v>14</v>
      </c>
      <c r="AE105" s="16">
        <f>SUM(P102:BC102)</f>
        <v>10167.890000000001</v>
      </c>
      <c r="AF105" s="31"/>
      <c r="AH105" s="32"/>
      <c r="AI105" s="32"/>
      <c r="AJ105" s="32"/>
      <c r="AK105" s="32"/>
      <c r="AL105" s="32"/>
      <c r="AM105" s="31"/>
      <c r="AN105" s="31"/>
      <c r="AO105" s="31"/>
      <c r="AP105" s="54"/>
      <c r="AQ105" s="54"/>
      <c r="AR105" s="54"/>
      <c r="AS105" s="54"/>
      <c r="AT105" s="54"/>
      <c r="AU105" s="54"/>
      <c r="AV105" s="54"/>
      <c r="AW105" s="54"/>
      <c r="AX105" s="53"/>
      <c r="AY105" s="14"/>
      <c r="AZ105" s="53"/>
      <c r="BA105" s="53"/>
      <c r="BB105" s="53"/>
      <c r="BC105" s="53"/>
      <c r="BD105" s="51"/>
      <c r="BE105" s="51"/>
    </row>
    <row r="106" spans="1:295" x14ac:dyDescent="0.3">
      <c r="A106" s="43"/>
      <c r="B106" s="3"/>
      <c r="C106" s="3"/>
      <c r="D106" s="5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8"/>
      <c r="AI106" s="28"/>
      <c r="AJ106" s="28"/>
      <c r="AK106" s="28"/>
      <c r="AL106" s="28"/>
      <c r="AM106" s="27"/>
      <c r="AN106" s="27"/>
      <c r="AO106" s="27"/>
      <c r="AP106" s="29"/>
      <c r="AQ106" s="29"/>
      <c r="AR106" s="29"/>
      <c r="AS106" s="29"/>
      <c r="AT106" s="29"/>
      <c r="AU106" s="29"/>
      <c r="AV106" s="29"/>
      <c r="AW106" s="29"/>
      <c r="AX106" s="53"/>
      <c r="AY106" s="14"/>
      <c r="AZ106" s="53"/>
      <c r="BA106" s="53"/>
      <c r="BB106" s="53"/>
      <c r="BC106" s="53"/>
      <c r="BD106" s="51"/>
      <c r="BE106" s="51"/>
    </row>
    <row r="107" spans="1:295" ht="13.5" thickBot="1" x14ac:dyDescent="0.35">
      <c r="A107" s="48"/>
      <c r="B107" s="49"/>
      <c r="C107" s="49"/>
      <c r="D107" s="59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4"/>
      <c r="AI107" s="34"/>
      <c r="AJ107" s="34"/>
      <c r="AK107" s="34"/>
      <c r="AL107" s="34"/>
      <c r="AM107" s="33"/>
      <c r="AN107" s="33"/>
      <c r="AO107" s="33"/>
      <c r="AP107" s="35"/>
      <c r="AQ107" s="35"/>
      <c r="AR107" s="35"/>
      <c r="AS107" s="35"/>
      <c r="AT107" s="35"/>
      <c r="AU107" s="35"/>
      <c r="AV107" s="35"/>
      <c r="AW107" s="35"/>
      <c r="AX107" s="71"/>
      <c r="AY107" s="72"/>
      <c r="AZ107" s="53"/>
      <c r="BA107" s="53"/>
      <c r="BB107" s="53"/>
      <c r="BC107" s="71"/>
      <c r="BD107" s="51"/>
      <c r="BE107" s="51"/>
    </row>
    <row r="108" spans="1:295" x14ac:dyDescent="0.3">
      <c r="AX108" s="37"/>
      <c r="AY108" s="17"/>
      <c r="BC108" s="37"/>
    </row>
    <row r="109" spans="1:295" x14ac:dyDescent="0.3">
      <c r="T109" s="38"/>
      <c r="AM109" s="38"/>
      <c r="AN109" s="38"/>
      <c r="AP109" s="38"/>
      <c r="AQ109" s="38"/>
      <c r="AR109" s="38"/>
      <c r="AS109" s="38"/>
      <c r="AT109" s="38"/>
      <c r="AU109" s="38"/>
      <c r="AV109" s="38"/>
      <c r="AW109" s="38"/>
      <c r="AX109" s="17"/>
      <c r="AY109" s="17">
        <f>AY102-AX102</f>
        <v>236.07999999999998</v>
      </c>
      <c r="BC109" s="17"/>
    </row>
    <row r="110" spans="1:295" x14ac:dyDescent="0.3"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E110" s="37"/>
      <c r="AF110" s="37"/>
      <c r="AG110" s="37"/>
      <c r="AH110" s="38"/>
      <c r="AI110" s="38"/>
      <c r="AJ110" s="38"/>
      <c r="AK110" s="38"/>
      <c r="AL110" s="38"/>
      <c r="AM110" s="37"/>
      <c r="AN110" s="37"/>
      <c r="AO110" s="61" t="s">
        <v>30</v>
      </c>
      <c r="AP110" s="61"/>
      <c r="AQ110" s="61"/>
      <c r="AR110" s="61"/>
      <c r="AS110" s="61"/>
      <c r="AT110" s="61"/>
      <c r="AU110" s="61"/>
      <c r="AV110" s="61"/>
      <c r="AW110" s="61"/>
      <c r="AX110" s="64"/>
      <c r="AY110" s="17"/>
      <c r="BC110" s="64"/>
    </row>
    <row r="111" spans="1:295" x14ac:dyDescent="0.3">
      <c r="AX111" s="37"/>
      <c r="AY111" s="17"/>
      <c r="BC111" s="37"/>
    </row>
    <row r="112" spans="1:295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7"/>
      <c r="AY183" s="17"/>
      <c r="BC183" s="37"/>
    </row>
    <row r="184" spans="50:55" x14ac:dyDescent="0.3">
      <c r="AX184" s="37"/>
      <c r="AY184" s="17"/>
      <c r="BC184" s="37"/>
    </row>
    <row r="185" spans="50:55" x14ac:dyDescent="0.3">
      <c r="AX185" s="37"/>
      <c r="AY185" s="17"/>
      <c r="BC185" s="37"/>
    </row>
    <row r="186" spans="50:55" x14ac:dyDescent="0.3">
      <c r="AX186" s="37"/>
      <c r="AY186" s="17"/>
      <c r="BC186" s="37"/>
    </row>
    <row r="187" spans="50:55" x14ac:dyDescent="0.3">
      <c r="AX187" s="37"/>
      <c r="AY187" s="17"/>
      <c r="BC187" s="37"/>
    </row>
    <row r="188" spans="50:55" x14ac:dyDescent="0.3">
      <c r="AX188" s="37"/>
      <c r="AY188" s="17"/>
      <c r="BC188" s="37"/>
    </row>
    <row r="189" spans="50:55" x14ac:dyDescent="0.3">
      <c r="AX189" s="37"/>
      <c r="AY189" s="17"/>
      <c r="BC189" s="37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  <row r="217" spans="50:55" x14ac:dyDescent="0.3">
      <c r="AX217" s="39"/>
      <c r="AY217" s="19"/>
      <c r="BC217" s="39"/>
    </row>
    <row r="218" spans="50:55" x14ac:dyDescent="0.3">
      <c r="AX218" s="39"/>
      <c r="AY218" s="19"/>
      <c r="BC218" s="39"/>
    </row>
    <row r="219" spans="50:55" x14ac:dyDescent="0.3">
      <c r="AX219" s="39"/>
      <c r="AY219" s="19"/>
      <c r="BC219" s="39"/>
    </row>
    <row r="220" spans="50:55" x14ac:dyDescent="0.3">
      <c r="AX220" s="39"/>
      <c r="AY220" s="19"/>
      <c r="BC220" s="39"/>
    </row>
    <row r="221" spans="50:55" x14ac:dyDescent="0.3">
      <c r="AX221" s="39"/>
      <c r="AY221" s="19"/>
      <c r="BC221" s="39"/>
    </row>
    <row r="222" spans="50:55" x14ac:dyDescent="0.3">
      <c r="AX222" s="39"/>
      <c r="AY222" s="19"/>
      <c r="BC222" s="39"/>
    </row>
    <row r="223" spans="50:55" x14ac:dyDescent="0.3">
      <c r="AX223" s="39"/>
      <c r="AY223" s="19"/>
      <c r="BC223" s="39"/>
    </row>
  </sheetData>
  <autoFilter ref="A2:AY79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D28" zoomScaleNormal="100" workbookViewId="0">
      <selection activeCell="K9" sqref="K9:K10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>
        <v>33534.04</v>
      </c>
      <c r="J9" s="161">
        <v>32611.83</v>
      </c>
      <c r="K9" s="161">
        <v>31292.53</v>
      </c>
      <c r="L9" s="161"/>
      <c r="M9" s="161"/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>
        <v>16235.77</v>
      </c>
      <c r="J10" s="163">
        <v>16254.34</v>
      </c>
      <c r="K10" s="163">
        <v>16254.34</v>
      </c>
      <c r="L10" s="163"/>
      <c r="M10" s="163"/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49769.81</v>
      </c>
      <c r="J11" s="165">
        <f t="shared" si="0"/>
        <v>48866.17</v>
      </c>
      <c r="K11" s="165">
        <f t="shared" si="0"/>
        <v>47546.869999999995</v>
      </c>
      <c r="L11" s="165">
        <f t="shared" si="0"/>
        <v>0</v>
      </c>
      <c r="M11" s="165">
        <f t="shared" si="0"/>
        <v>0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6346.9099999999962</v>
      </c>
      <c r="J14" s="174">
        <f>J11-I11</f>
        <v>-903.63999999999942</v>
      </c>
      <c r="K14" s="174">
        <f>K11-J11</f>
        <v>-1319.3000000000029</v>
      </c>
      <c r="L14" s="174">
        <f t="shared" si="1"/>
        <v>-47546.869999999995</v>
      </c>
      <c r="M14" s="174">
        <f t="shared" si="1"/>
        <v>0</v>
      </c>
      <c r="N14" s="174">
        <f t="shared" si="1"/>
        <v>0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receiptsandpayment!BD47</f>
        <v>127.5</v>
      </c>
      <c r="I17" s="180">
        <f>receiptsandpayment!BD54</f>
        <v>7065.5</v>
      </c>
      <c r="J17" s="180">
        <f>receiptsandpayment!BD64</f>
        <v>86.07</v>
      </c>
      <c r="K17" s="180">
        <f>receiptsandpayment!BD79</f>
        <v>30</v>
      </c>
      <c r="L17" s="180">
        <f>receiptsandpayment!BD83</f>
        <v>0</v>
      </c>
      <c r="M17" s="180">
        <f>receiptsandpayment!BD87</f>
        <v>0</v>
      </c>
      <c r="N17" s="180">
        <f>receiptsandpayment!BD90</f>
        <v>0</v>
      </c>
      <c r="O17" s="180">
        <f>receiptsandpayment!BD96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receiptsandpayment!BE47</f>
        <v>1906.1899999999998</v>
      </c>
      <c r="I18" s="183">
        <f>receiptsandpayment!BE54</f>
        <v>797.71</v>
      </c>
      <c r="J18" s="183">
        <f>receiptsandpayment!BE64</f>
        <v>497.99</v>
      </c>
      <c r="K18" s="183">
        <f>receiptsandpayment!BE79</f>
        <v>1966.74</v>
      </c>
      <c r="L18" s="183">
        <f>receiptsandpayment!BE83</f>
        <v>0</v>
      </c>
      <c r="M18" s="183">
        <f>receiptsandpayment!BE87</f>
        <v>0</v>
      </c>
      <c r="N18" s="183">
        <f>receiptsandpayment!BE90</f>
        <v>0</v>
      </c>
      <c r="O18" s="182">
        <f>receiptsandpayment!BE96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>C17-C18</f>
        <v>-2460.98</v>
      </c>
      <c r="D19" s="185">
        <f>D17-D18</f>
        <v>6555.1399999999994</v>
      </c>
      <c r="E19" s="185">
        <f t="shared" ref="E19:O19" si="2">E17-E18</f>
        <v>-875.77</v>
      </c>
      <c r="F19" s="185">
        <f t="shared" si="2"/>
        <v>-2024.2900000000002</v>
      </c>
      <c r="G19" s="185">
        <f t="shared" si="2"/>
        <v>-1090.9100000000001</v>
      </c>
      <c r="H19" s="185">
        <f t="shared" si="2"/>
        <v>-1778.6899999999998</v>
      </c>
      <c r="I19" s="185">
        <f t="shared" si="2"/>
        <v>6267.79</v>
      </c>
      <c r="J19" s="185">
        <f t="shared" si="2"/>
        <v>-411.92</v>
      </c>
      <c r="K19" s="185">
        <f t="shared" si="2"/>
        <v>-1936.74</v>
      </c>
      <c r="L19" s="185">
        <f t="shared" si="2"/>
        <v>0</v>
      </c>
      <c r="M19" s="185">
        <f t="shared" si="2"/>
        <v>0</v>
      </c>
      <c r="N19" s="185">
        <f t="shared" si="2"/>
        <v>0</v>
      </c>
      <c r="O19" s="185">
        <f t="shared" si="2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>C14-C19</f>
        <v>569.99999999999682</v>
      </c>
      <c r="D23" s="192">
        <f t="shared" ref="D23:O23" si="3">D14-D19</f>
        <v>-536.40000000000146</v>
      </c>
      <c r="E23" s="192">
        <f t="shared" si="3"/>
        <v>773.76000000000522</v>
      </c>
      <c r="F23" s="192">
        <f t="shared" si="3"/>
        <v>1463.4299999999996</v>
      </c>
      <c r="G23" s="192">
        <f t="shared" si="3"/>
        <v>-2361.9900000000016</v>
      </c>
      <c r="H23" s="192">
        <f t="shared" si="3"/>
        <v>615.18999999999983</v>
      </c>
      <c r="I23" s="192">
        <f t="shared" si="3"/>
        <v>79.119999999996253</v>
      </c>
      <c r="J23" s="192">
        <f t="shared" si="3"/>
        <v>-491.7199999999994</v>
      </c>
      <c r="K23" s="192">
        <f t="shared" si="3"/>
        <v>617.4399999999971</v>
      </c>
      <c r="L23" s="192">
        <f t="shared" si="3"/>
        <v>-47546.869999999995</v>
      </c>
      <c r="M23" s="192">
        <f t="shared" si="3"/>
        <v>0</v>
      </c>
      <c r="N23" s="192">
        <f t="shared" si="3"/>
        <v>0</v>
      </c>
      <c r="O23" s="192">
        <f t="shared" si="3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 t="s">
        <v>180</v>
      </c>
      <c r="J26" s="207" t="s">
        <v>188</v>
      </c>
      <c r="K26" s="209" t="s">
        <v>199</v>
      </c>
      <c r="L26" s="211"/>
      <c r="M26" s="211"/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>
        <v>523.19000000000005</v>
      </c>
      <c r="J27" s="194">
        <v>794.31</v>
      </c>
      <c r="K27" s="195">
        <v>287.60000000000002</v>
      </c>
      <c r="L27" s="195"/>
      <c r="M27" s="196"/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187</v>
      </c>
      <c r="I28" s="217" t="s">
        <v>198</v>
      </c>
      <c r="J28" s="302" t="s">
        <v>200</v>
      </c>
      <c r="K28" s="211" t="s">
        <v>197</v>
      </c>
      <c r="L28" s="211"/>
      <c r="M28" s="211"/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763.99</v>
      </c>
      <c r="I29" s="194">
        <v>602.30999999999995</v>
      </c>
      <c r="J29" s="195">
        <v>302.58999999999997</v>
      </c>
      <c r="K29" s="195">
        <v>905.04</v>
      </c>
      <c r="L29" s="196"/>
      <c r="M29" s="196"/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4">D29-D27</f>
        <v>-536.4</v>
      </c>
      <c r="E30" s="198">
        <f t="shared" si="4"/>
        <v>773.76</v>
      </c>
      <c r="F30" s="198">
        <f t="shared" si="4"/>
        <v>1463.43</v>
      </c>
      <c r="G30" s="198">
        <f t="shared" si="4"/>
        <v>-2361.9899999999998</v>
      </c>
      <c r="H30" s="198">
        <f t="shared" si="4"/>
        <v>615.19000000000005</v>
      </c>
      <c r="I30" s="198">
        <f t="shared" si="4"/>
        <v>79.119999999999891</v>
      </c>
      <c r="J30" s="198">
        <f>J29-J27</f>
        <v>-491.71999999999997</v>
      </c>
      <c r="K30" s="198">
        <f>K29-K27</f>
        <v>617.43999999999994</v>
      </c>
      <c r="L30" s="198">
        <f>L29-L27</f>
        <v>0</v>
      </c>
      <c r="M30" s="198">
        <f>M29-M27</f>
        <v>0</v>
      </c>
      <c r="N30" s="198">
        <f t="shared" si="4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tabSelected="1" topLeftCell="K1" zoomScaleNormal="100" workbookViewId="0">
      <pane ySplit="6" topLeftCell="A73" activePane="bottomLeft" state="frozen"/>
      <selection pane="bottomLeft" activeCell="O80" sqref="O80:O84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5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6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7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7">
        <v>13931</v>
      </c>
      <c r="H12" s="267">
        <f>receiptsandpayment!G9:G15</f>
        <v>6965.5</v>
      </c>
      <c r="I12" s="267">
        <v>0</v>
      </c>
      <c r="J12" s="267">
        <v>0</v>
      </c>
      <c r="K12" s="267">
        <v>0</v>
      </c>
      <c r="L12" s="267">
        <v>0</v>
      </c>
      <c r="M12" s="267">
        <f>H12</f>
        <v>6965.5</v>
      </c>
      <c r="N12" s="267">
        <v>0</v>
      </c>
      <c r="O12" s="267"/>
      <c r="P12" s="267"/>
      <c r="Q12" s="267"/>
      <c r="R12" s="267"/>
      <c r="S12" s="267"/>
      <c r="T12" s="278">
        <f>receiptsandpayment!G102</f>
        <v>13931</v>
      </c>
      <c r="U12" s="96">
        <f>T12/G12*100</f>
        <v>100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7">
        <v>10</v>
      </c>
      <c r="H13" s="267">
        <f>receiptsandpayment!H11</f>
        <v>2.74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>
        <v>18.57</v>
      </c>
      <c r="O13" s="267"/>
      <c r="P13" s="267"/>
      <c r="Q13" s="267"/>
      <c r="R13" s="267"/>
      <c r="S13" s="267"/>
      <c r="T13" s="278">
        <f>receiptsandpayment!H102</f>
        <v>21.310000000000002</v>
      </c>
      <c r="U13" s="96">
        <f>T13/G13*100</f>
        <v>213.10000000000002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8">
        <v>51</v>
      </c>
      <c r="H19" s="268">
        <f>SUM(receiptsandpayment!I9:I15)</f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/>
      <c r="P19" s="268"/>
      <c r="Q19" s="268"/>
      <c r="R19" s="268"/>
      <c r="S19" s="268"/>
      <c r="T19" s="277">
        <f>receiptsandpayment!I102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/>
      <c r="P20" s="109"/>
      <c r="Q20" s="109"/>
      <c r="R20" s="109"/>
      <c r="S20" s="109"/>
      <c r="T20" s="277">
        <f>receiptsandpayment!J102</f>
        <v>0</v>
      </c>
      <c r="U20" s="268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8">
        <v>750</v>
      </c>
      <c r="H21" s="268">
        <f>SUM(receiptsandpayment!K9:K15)</f>
        <v>0</v>
      </c>
      <c r="I21" s="268">
        <f>receiptsandpayment!K16</f>
        <v>520.19000000000005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/>
      <c r="P21" s="268"/>
      <c r="Q21" s="268"/>
      <c r="R21" s="268"/>
      <c r="S21" s="268"/>
      <c r="T21" s="277">
        <f>receiptsandpayment!K102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/>
      <c r="P22" s="109"/>
      <c r="Q22" s="109"/>
      <c r="R22" s="109"/>
      <c r="S22" s="109"/>
      <c r="T22" s="277">
        <f>receiptsandpayment!L102</f>
        <v>0</v>
      </c>
      <c r="U22" s="268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/>
      <c r="P23" s="109"/>
      <c r="Q23" s="109"/>
      <c r="R23" s="109"/>
      <c r="S23" s="109"/>
      <c r="T23" s="277">
        <f>receiptsandpayment!I102</f>
        <v>0</v>
      </c>
      <c r="U23" s="268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100</v>
      </c>
      <c r="N24" s="109">
        <v>0</v>
      </c>
      <c r="O24" s="109"/>
      <c r="P24" s="109"/>
      <c r="Q24" s="109"/>
      <c r="R24" s="109"/>
      <c r="S24" s="109"/>
      <c r="T24" s="277">
        <f>receiptsandpayment!N102</f>
        <v>100</v>
      </c>
      <c r="U24" s="268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8">
        <v>500</v>
      </c>
      <c r="H25" s="268">
        <f>SUM(receiptsandpayment!O9:O10)</f>
        <v>52.5</v>
      </c>
      <c r="I25" s="268">
        <f>SUM(receiptsandpayment!O23:O24)</f>
        <v>15</v>
      </c>
      <c r="J25" s="268">
        <f>SUM(receiptsandpayment!O23:O25)</f>
        <v>22.5</v>
      </c>
      <c r="K25" s="268">
        <v>0</v>
      </c>
      <c r="L25" s="268">
        <f>SUM(receiptsandpayment!O38:O40)</f>
        <v>127.5</v>
      </c>
      <c r="M25" s="268">
        <f>SUM(receiptsandpayment!P38:P40)</f>
        <v>0</v>
      </c>
      <c r="N25" s="268">
        <v>67.5</v>
      </c>
      <c r="O25" s="268"/>
      <c r="P25" s="268"/>
      <c r="Q25" s="268"/>
      <c r="R25" s="268"/>
      <c r="S25" s="268"/>
      <c r="T25" s="277">
        <f>receiptsandpayment!O102</f>
        <v>300</v>
      </c>
      <c r="U25" s="96">
        <f t="shared" si="0"/>
        <v>60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 t="shared" ref="G26:N26" si="1">SUM(G12:G25)</f>
        <v>15242</v>
      </c>
      <c r="H26" s="115">
        <f t="shared" si="1"/>
        <v>7020.74</v>
      </c>
      <c r="I26" s="115">
        <f t="shared" si="1"/>
        <v>535.19000000000005</v>
      </c>
      <c r="J26" s="115">
        <f t="shared" si="1"/>
        <v>22.5</v>
      </c>
      <c r="K26" s="115">
        <f t="shared" si="1"/>
        <v>0</v>
      </c>
      <c r="L26" s="115">
        <f t="shared" si="1"/>
        <v>127.5</v>
      </c>
      <c r="M26" s="115">
        <f t="shared" si="1"/>
        <v>7065.5</v>
      </c>
      <c r="N26" s="115">
        <f t="shared" si="1"/>
        <v>86.07</v>
      </c>
      <c r="O26" s="115"/>
      <c r="P26" s="115"/>
      <c r="Q26" s="115"/>
      <c r="R26" s="115"/>
      <c r="S26" s="115"/>
      <c r="T26" s="279">
        <f>SUM(T12:T25)</f>
        <v>14872.5</v>
      </c>
      <c r="U26" s="96">
        <f t="shared" si="0"/>
        <v>97.575777457026632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0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1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69">
        <v>2880</v>
      </c>
      <c r="H29" s="271">
        <f>SUM(receiptsandpayment!P9:P15)</f>
        <v>192</v>
      </c>
      <c r="I29" s="271">
        <f>receiptsandpayment!P20</f>
        <v>192</v>
      </c>
      <c r="J29" s="271">
        <f>receiptsandpayment!P27</f>
        <v>195.4</v>
      </c>
      <c r="K29" s="271">
        <v>195.4</v>
      </c>
      <c r="L29" s="271">
        <v>195.4</v>
      </c>
      <c r="M29" s="271">
        <v>195.4</v>
      </c>
      <c r="N29" s="271">
        <v>195.4</v>
      </c>
      <c r="O29" s="271">
        <v>327.39999999999998</v>
      </c>
      <c r="P29" s="271"/>
      <c r="Q29" s="271"/>
      <c r="R29" s="271"/>
      <c r="S29" s="271"/>
      <c r="T29" s="277">
        <f>receiptsandpayment!P102</f>
        <v>1688.4</v>
      </c>
      <c r="U29" s="96">
        <f t="shared" si="0"/>
        <v>58.625000000000007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69">
        <v>576</v>
      </c>
      <c r="H30" s="271">
        <f>SUM(receiptsandpayment!Q9:Q15)</f>
        <v>48</v>
      </c>
      <c r="I30" s="271">
        <f>receiptsandpayment!Q21</f>
        <v>48</v>
      </c>
      <c r="J30" s="271">
        <f>receiptsandpayment!Q28</f>
        <v>48.8</v>
      </c>
      <c r="K30" s="271">
        <v>48.8</v>
      </c>
      <c r="L30" s="271">
        <v>48.8</v>
      </c>
      <c r="M30" s="271">
        <v>48.8</v>
      </c>
      <c r="N30" s="271">
        <v>48.8</v>
      </c>
      <c r="O30" s="271">
        <v>52.8</v>
      </c>
      <c r="P30" s="271"/>
      <c r="Q30" s="271"/>
      <c r="R30" s="271"/>
      <c r="S30" s="271"/>
      <c r="T30" s="281">
        <f>receiptsandpayment!Q102</f>
        <v>392.80000000000007</v>
      </c>
      <c r="U30" s="96">
        <f t="shared" si="0"/>
        <v>68.194444444444457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69">
        <v>200</v>
      </c>
      <c r="H31" s="272">
        <v>0</v>
      </c>
      <c r="I31" s="272">
        <f>receiptsandpayment!R22</f>
        <v>10.199999999999999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>
        <v>0</v>
      </c>
      <c r="P31" s="272"/>
      <c r="Q31" s="272"/>
      <c r="R31" s="272"/>
      <c r="S31" s="272"/>
      <c r="T31" s="282">
        <f>receiptsandpayment!R102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69">
        <v>100</v>
      </c>
      <c r="H32" s="272">
        <v>0</v>
      </c>
      <c r="I32" s="272">
        <v>0</v>
      </c>
      <c r="J32" s="272">
        <f>receiptsandpayment!R30</f>
        <v>17.399999999999999</v>
      </c>
      <c r="K32" s="272">
        <v>0</v>
      </c>
      <c r="L32" s="272">
        <v>0</v>
      </c>
      <c r="M32" s="272">
        <v>102.31</v>
      </c>
      <c r="N32" s="272">
        <v>0</v>
      </c>
      <c r="O32" s="272">
        <v>17.5</v>
      </c>
      <c r="P32" s="272"/>
      <c r="Q32" s="272"/>
      <c r="R32" s="272"/>
      <c r="S32" s="272"/>
      <c r="T32" s="283">
        <f>receiptsandpayment!S102</f>
        <v>119.81</v>
      </c>
      <c r="U32" s="96">
        <f t="shared" si="0"/>
        <v>119.80999999999999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69">
        <v>100</v>
      </c>
      <c r="H33" s="272">
        <v>0</v>
      </c>
      <c r="I33" s="272">
        <v>0</v>
      </c>
      <c r="J33" s="272">
        <v>0</v>
      </c>
      <c r="K33" s="272">
        <v>132</v>
      </c>
      <c r="L33" s="272">
        <v>0</v>
      </c>
      <c r="M33" s="272">
        <v>0</v>
      </c>
      <c r="N33" s="272">
        <v>0</v>
      </c>
      <c r="O33" s="272">
        <v>132</v>
      </c>
      <c r="P33" s="272"/>
      <c r="Q33" s="272"/>
      <c r="R33" s="272"/>
      <c r="S33" s="272"/>
      <c r="T33" s="283">
        <f>receiptsandpayment!T102</f>
        <v>264</v>
      </c>
      <c r="U33" s="96">
        <f t="shared" si="0"/>
        <v>264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69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>
        <v>0</v>
      </c>
      <c r="O34" s="272">
        <v>0</v>
      </c>
      <c r="P34" s="272"/>
      <c r="Q34" s="272"/>
      <c r="R34" s="272"/>
      <c r="S34" s="272"/>
      <c r="T34" s="283">
        <v>0</v>
      </c>
      <c r="U34" s="268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69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>
        <v>0</v>
      </c>
      <c r="O35" s="272">
        <v>0</v>
      </c>
      <c r="P35" s="272"/>
      <c r="Q35" s="272"/>
      <c r="R35" s="272"/>
      <c r="S35" s="272"/>
      <c r="T35" s="283"/>
      <c r="U35" s="268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69">
        <v>100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>
        <v>0</v>
      </c>
      <c r="P36" s="272"/>
      <c r="Q36" s="272"/>
      <c r="R36" s="272"/>
      <c r="S36" s="272"/>
      <c r="T36" s="283">
        <f>receiptsandpayment!W102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69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>
        <v>0</v>
      </c>
      <c r="P37" s="272"/>
      <c r="Q37" s="272"/>
      <c r="R37" s="272"/>
      <c r="S37" s="272"/>
      <c r="T37" s="283">
        <f>receiptsandpayment!U102</f>
        <v>0</v>
      </c>
      <c r="U37" s="268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69">
        <v>550</v>
      </c>
      <c r="H38" s="272">
        <v>0</v>
      </c>
      <c r="I38" s="272">
        <v>0</v>
      </c>
      <c r="J38" s="272">
        <v>0</v>
      </c>
      <c r="K38" s="272">
        <v>614.71</v>
      </c>
      <c r="L38" s="272">
        <v>0</v>
      </c>
      <c r="M38" s="272">
        <v>0</v>
      </c>
      <c r="N38" s="272">
        <v>0</v>
      </c>
      <c r="O38" s="272">
        <v>0</v>
      </c>
      <c r="P38" s="272"/>
      <c r="Q38" s="272"/>
      <c r="R38" s="272"/>
      <c r="S38" s="272"/>
      <c r="T38" s="283">
        <f>receiptsandpayment!Y102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69">
        <v>300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>
        <v>0</v>
      </c>
      <c r="P39" s="272"/>
      <c r="Q39" s="272"/>
      <c r="R39" s="272"/>
      <c r="S39" s="272"/>
      <c r="T39" s="283">
        <f>receiptsandpayment!Z102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69">
        <v>40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>
        <v>0</v>
      </c>
      <c r="P40" s="272"/>
      <c r="Q40" s="272"/>
      <c r="R40" s="272"/>
      <c r="S40" s="272"/>
      <c r="T40" s="283">
        <f>receiptsandpayment!AA102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69">
        <v>90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0</v>
      </c>
      <c r="N41" s="272">
        <v>0</v>
      </c>
      <c r="O41" s="272">
        <v>0</v>
      </c>
      <c r="P41" s="272"/>
      <c r="Q41" s="272"/>
      <c r="R41" s="272"/>
      <c r="S41" s="272"/>
      <c r="T41" s="283">
        <f>receiptsandpayment!AB102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69">
        <v>150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>
        <v>0</v>
      </c>
      <c r="O42" s="272">
        <v>0</v>
      </c>
      <c r="P42" s="272"/>
      <c r="Q42" s="272"/>
      <c r="R42" s="272"/>
      <c r="S42" s="272"/>
      <c r="T42" s="283">
        <f>receiptsandpayment!AC102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69">
        <v>0</v>
      </c>
      <c r="H43" s="272">
        <v>0</v>
      </c>
      <c r="I43" s="272">
        <v>0</v>
      </c>
      <c r="J43" s="272">
        <v>0</v>
      </c>
      <c r="K43" s="272">
        <v>100</v>
      </c>
      <c r="L43" s="272">
        <v>0</v>
      </c>
      <c r="M43" s="272">
        <v>0</v>
      </c>
      <c r="N43" s="272">
        <v>0</v>
      </c>
      <c r="O43" s="272">
        <v>0</v>
      </c>
      <c r="P43" s="272"/>
      <c r="Q43" s="272"/>
      <c r="R43" s="272"/>
      <c r="S43" s="272"/>
      <c r="T43" s="283">
        <f>receiptsandpayment!AD102</f>
        <v>100</v>
      </c>
      <c r="U43" s="268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69">
        <v>3400</v>
      </c>
      <c r="H44" s="269">
        <v>180.48</v>
      </c>
      <c r="I44" s="269">
        <f>receiptsandpayment!AE18</f>
        <v>376</v>
      </c>
      <c r="J44" s="269">
        <f>SUM(receiptsandpayment!AE26:AE29)</f>
        <v>835.2</v>
      </c>
      <c r="K44" s="269">
        <v>0</v>
      </c>
      <c r="L44" s="269">
        <v>451.2</v>
      </c>
      <c r="M44" s="269">
        <v>451.2</v>
      </c>
      <c r="N44" s="269">
        <v>0</v>
      </c>
      <c r="O44" s="269">
        <v>676.8</v>
      </c>
      <c r="P44" s="269"/>
      <c r="Q44" s="269"/>
      <c r="R44" s="269"/>
      <c r="S44" s="269"/>
      <c r="T44" s="284">
        <f>receiptsandpayment!AE102</f>
        <v>3162.8799999999997</v>
      </c>
      <c r="U44" s="96">
        <f t="shared" si="0"/>
        <v>93.025882352941167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69">
        <v>850</v>
      </c>
      <c r="H45" s="273">
        <v>0</v>
      </c>
      <c r="I45" s="273">
        <f>receiptsandpayment!AF19</f>
        <v>228.8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>
        <v>583.44000000000005</v>
      </c>
      <c r="P45" s="273"/>
      <c r="Q45" s="273"/>
      <c r="R45" s="273"/>
      <c r="S45" s="273"/>
      <c r="T45" s="285">
        <f>receiptsandpayment!AF102</f>
        <v>812.24</v>
      </c>
      <c r="U45" s="96">
        <f t="shared" si="0"/>
        <v>95.55764705882352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69">
        <v>500</v>
      </c>
      <c r="H46" s="273">
        <v>350</v>
      </c>
      <c r="I46" s="273">
        <f>receiptsandpayment!AG17</f>
        <v>350</v>
      </c>
      <c r="J46" s="273">
        <v>0</v>
      </c>
      <c r="K46" s="273">
        <v>0</v>
      </c>
      <c r="L46" s="273">
        <v>0</v>
      </c>
      <c r="M46" s="273">
        <v>0</v>
      </c>
      <c r="N46" s="273">
        <v>0</v>
      </c>
      <c r="O46" s="273">
        <v>0</v>
      </c>
      <c r="P46" s="273"/>
      <c r="Q46" s="273"/>
      <c r="R46" s="273"/>
      <c r="S46" s="273"/>
      <c r="T46" s="285">
        <f>receiptsandpayment!AG102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69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/>
      <c r="Q47" s="273"/>
      <c r="R47" s="273"/>
      <c r="S47" s="273"/>
      <c r="T47" s="285">
        <f>receiptsandpayment!AH102</f>
        <v>0</v>
      </c>
      <c r="U47" s="96"/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69">
        <v>500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>
        <v>0</v>
      </c>
      <c r="P48" s="273"/>
      <c r="Q48" s="273"/>
      <c r="R48" s="273"/>
      <c r="S48" s="273"/>
      <c r="T48" s="285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69">
        <v>500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>
        <v>238.8</v>
      </c>
      <c r="O49" s="273">
        <v>0</v>
      </c>
      <c r="P49" s="273"/>
      <c r="Q49" s="273"/>
      <c r="R49" s="273"/>
      <c r="S49" s="273"/>
      <c r="T49" s="285">
        <f>receiptsandpayment!AK102</f>
        <v>238.8</v>
      </c>
      <c r="U49" s="96">
        <f t="shared" si="0"/>
        <v>47.760000000000005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69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3">
        <v>0</v>
      </c>
      <c r="N50" s="273">
        <v>0</v>
      </c>
      <c r="O50" s="273">
        <v>0</v>
      </c>
      <c r="P50" s="273"/>
      <c r="Q50" s="273"/>
      <c r="R50" s="273"/>
      <c r="S50" s="273"/>
      <c r="T50" s="285">
        <f>receiptsandpayment!AM102</f>
        <v>136.80000000000001</v>
      </c>
      <c r="U50" s="268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69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/>
      <c r="Q51" s="273"/>
      <c r="R51" s="273"/>
      <c r="S51" s="273"/>
      <c r="T51" s="286">
        <f>receiptsandpayment!AN102</f>
        <v>0</v>
      </c>
      <c r="U51" s="268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69">
        <v>250</v>
      </c>
      <c r="H52" s="273">
        <v>0</v>
      </c>
      <c r="I52" s="273">
        <v>0</v>
      </c>
      <c r="J52" s="273">
        <v>400</v>
      </c>
      <c r="K52" s="273">
        <v>0</v>
      </c>
      <c r="L52" s="273">
        <v>0</v>
      </c>
      <c r="M52" s="273">
        <v>0</v>
      </c>
      <c r="N52" s="273">
        <v>0</v>
      </c>
      <c r="O52" s="273">
        <v>136.80000000000001</v>
      </c>
      <c r="P52" s="273"/>
      <c r="Q52" s="273"/>
      <c r="R52" s="273"/>
      <c r="S52" s="273"/>
      <c r="T52" s="286">
        <f>receiptsandpayment!AO102</f>
        <v>440</v>
      </c>
      <c r="U52" s="96">
        <f t="shared" si="0"/>
        <v>176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69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3">
        <v>0</v>
      </c>
      <c r="N53" s="271">
        <v>0</v>
      </c>
      <c r="O53" s="271">
        <v>0</v>
      </c>
      <c r="P53" s="271"/>
      <c r="Q53" s="271"/>
      <c r="R53" s="271"/>
      <c r="S53" s="271"/>
      <c r="T53" s="287">
        <v>0</v>
      </c>
      <c r="U53" s="268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273">
        <v>0</v>
      </c>
      <c r="N54" s="124"/>
      <c r="O54" s="124"/>
      <c r="P54" s="124"/>
      <c r="Q54" s="124"/>
      <c r="R54" s="124"/>
      <c r="S54" s="124"/>
      <c r="T54" s="282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273">
        <v>0</v>
      </c>
      <c r="N55" s="127">
        <v>0</v>
      </c>
      <c r="O55" s="127">
        <v>0</v>
      </c>
      <c r="P55" s="127"/>
      <c r="Q55" s="127"/>
      <c r="R55" s="127"/>
      <c r="S55" s="127"/>
      <c r="T55" s="284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273">
        <v>0</v>
      </c>
      <c r="N56" s="124">
        <v>0</v>
      </c>
      <c r="O56" s="124">
        <v>0</v>
      </c>
      <c r="P56" s="124"/>
      <c r="Q56" s="124"/>
      <c r="R56" s="124"/>
      <c r="S56" s="124"/>
      <c r="T56" s="282">
        <f>receiptsandpayment!AR102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273">
        <v>0</v>
      </c>
      <c r="N57" s="125">
        <v>0</v>
      </c>
      <c r="O57" s="125">
        <v>0</v>
      </c>
      <c r="P57" s="125"/>
      <c r="Q57" s="125"/>
      <c r="R57" s="125"/>
      <c r="S57" s="125"/>
      <c r="T57" s="283">
        <f>receiptsandpayment!AJ102</f>
        <v>0</v>
      </c>
      <c r="U57" s="268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273">
        <v>0</v>
      </c>
      <c r="N58" s="127">
        <v>14.99</v>
      </c>
      <c r="O58" s="127">
        <v>0</v>
      </c>
      <c r="P58" s="127"/>
      <c r="Q58" s="127"/>
      <c r="R58" s="127"/>
      <c r="S58" s="127"/>
      <c r="T58" s="284">
        <f>receiptsandpayment!AT102</f>
        <v>1511.78</v>
      </c>
      <c r="U58" s="96">
        <f t="shared" si="0"/>
        <v>302.35599999999999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273">
        <v>0</v>
      </c>
      <c r="N59" s="127">
        <v>0</v>
      </c>
      <c r="O59" s="127">
        <v>0</v>
      </c>
      <c r="P59" s="127"/>
      <c r="Q59" s="127"/>
      <c r="R59" s="127"/>
      <c r="S59" s="127"/>
      <c r="T59" s="284">
        <f>receiptsandpayment!AL102</f>
        <v>0</v>
      </c>
      <c r="U59" s="268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273">
        <v>0</v>
      </c>
      <c r="N60" s="127">
        <v>0</v>
      </c>
      <c r="O60" s="127">
        <v>0</v>
      </c>
      <c r="P60" s="127"/>
      <c r="Q60" s="127"/>
      <c r="R60" s="127"/>
      <c r="S60" s="127"/>
      <c r="T60" s="284">
        <f>receiptsandpayment!AW102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273">
        <v>0</v>
      </c>
      <c r="N61" s="127">
        <v>0</v>
      </c>
      <c r="O61" s="127">
        <v>0</v>
      </c>
      <c r="P61" s="127"/>
      <c r="Q61" s="127"/>
      <c r="R61" s="127"/>
      <c r="S61" s="127"/>
      <c r="T61" s="284">
        <f>receiptsandpayment!AY102</f>
        <v>236.07999999999998</v>
      </c>
      <c r="U61" s="268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O62" si="2">SUM(H29:H61)</f>
        <v>815.6</v>
      </c>
      <c r="I62" s="135">
        <f t="shared" si="2"/>
        <v>1395.96</v>
      </c>
      <c r="J62" s="135">
        <f t="shared" si="2"/>
        <v>2046.79</v>
      </c>
      <c r="K62" s="135">
        <f t="shared" si="2"/>
        <v>1090.9100000000001</v>
      </c>
      <c r="L62" s="135">
        <f t="shared" si="2"/>
        <v>1714.19</v>
      </c>
      <c r="M62" s="135">
        <f t="shared" si="2"/>
        <v>797.71</v>
      </c>
      <c r="N62" s="135">
        <f t="shared" si="2"/>
        <v>497.99</v>
      </c>
      <c r="O62" s="135">
        <f t="shared" si="2"/>
        <v>1926.74</v>
      </c>
      <c r="P62" s="135"/>
      <c r="Q62" s="135"/>
      <c r="R62" s="135"/>
      <c r="S62" s="135"/>
      <c r="T62" s="288">
        <f>SUM(T29:T61)</f>
        <v>10167.890000000001</v>
      </c>
      <c r="U62" s="96">
        <f t="shared" si="0"/>
        <v>46.609626403850569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7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89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0">
        <f>T26-T62</f>
        <v>4704.6099999999988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89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1">
        <f>T9+T65</f>
        <v>46513.38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0</v>
      </c>
      <c r="N68" s="137">
        <v>63.79</v>
      </c>
      <c r="O68" s="137">
        <v>905.04</v>
      </c>
      <c r="P68" s="137"/>
      <c r="Q68" s="137"/>
      <c r="R68" s="137"/>
      <c r="S68" s="137"/>
      <c r="T68" s="289">
        <v>968.83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89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89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2">
        <f>SUM(T67:T70)</f>
        <v>47546.87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4" t="s">
        <v>118</v>
      </c>
      <c r="I73" s="274" t="s">
        <v>118</v>
      </c>
      <c r="J73" s="274" t="s">
        <v>118</v>
      </c>
      <c r="K73" s="216" t="s">
        <v>118</v>
      </c>
      <c r="L73" s="216" t="s">
        <v>118</v>
      </c>
      <c r="M73" s="216" t="s">
        <v>118</v>
      </c>
      <c r="N73" s="216" t="s">
        <v>118</v>
      </c>
      <c r="O73" s="216" t="s">
        <v>118</v>
      </c>
      <c r="P73" s="216"/>
      <c r="Q73" s="216"/>
      <c r="R73" s="216"/>
      <c r="S73" s="216"/>
      <c r="T73" s="293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>
        <v>41808.769999999997</v>
      </c>
      <c r="N74" s="126">
        <v>41808.769999999997</v>
      </c>
      <c r="O74" s="126">
        <v>41808.769999999997</v>
      </c>
      <c r="P74" s="126"/>
      <c r="Q74" s="126"/>
      <c r="R74" s="126"/>
      <c r="S74" s="126"/>
      <c r="T74" s="294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14872.5</v>
      </c>
      <c r="M75" s="126">
        <f>T26</f>
        <v>14872.5</v>
      </c>
      <c r="N75" s="126">
        <f>T26</f>
        <v>14872.5</v>
      </c>
      <c r="O75" s="126">
        <f>T26</f>
        <v>14872.5</v>
      </c>
      <c r="P75" s="126"/>
      <c r="Q75" s="126"/>
      <c r="R75" s="126"/>
      <c r="S75" s="126"/>
      <c r="T75" s="126">
        <f>T26</f>
        <v>14872.5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10167.890000000001</v>
      </c>
      <c r="M76" s="126">
        <f>T62</f>
        <v>10167.890000000001</v>
      </c>
      <c r="N76" s="126">
        <f>T62</f>
        <v>10167.890000000001</v>
      </c>
      <c r="O76" s="126">
        <v>10167.890000000001</v>
      </c>
      <c r="P76" s="126"/>
      <c r="Q76" s="126"/>
      <c r="R76" s="126"/>
      <c r="S76" s="126"/>
      <c r="T76" s="126">
        <f>T62</f>
        <v>10167.890000000001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46513.38</v>
      </c>
      <c r="M77" s="146">
        <f>SUM(M74+M75-M76)</f>
        <v>46513.38</v>
      </c>
      <c r="N77" s="146">
        <f>SUM(N74+N75-N76)</f>
        <v>46513.38</v>
      </c>
      <c r="O77" s="146">
        <f>SUM(O74+O75-O76)</f>
        <v>46513.38</v>
      </c>
      <c r="P77" s="146"/>
      <c r="Q77" s="146"/>
      <c r="R77" s="146"/>
      <c r="S77" s="146"/>
      <c r="T77" s="146">
        <f>T74+T75-T76</f>
        <v>46513.38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161">
        <v>33534.04</v>
      </c>
      <c r="N80" s="161">
        <v>32611.83</v>
      </c>
      <c r="O80" s="161">
        <v>31292.53</v>
      </c>
      <c r="P80" s="228"/>
      <c r="Q80" s="228"/>
      <c r="R80" s="228"/>
      <c r="S80" s="228"/>
      <c r="T80" s="161">
        <v>31292.53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163">
        <v>16235.77</v>
      </c>
      <c r="N81" s="163">
        <v>16254.34</v>
      </c>
      <c r="O81" s="163">
        <v>16254.34</v>
      </c>
      <c r="P81" s="229"/>
      <c r="Q81" s="229"/>
      <c r="R81" s="229"/>
      <c r="S81" s="229"/>
      <c r="T81" s="163">
        <v>16254.34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>
        <f>SUM(M80:M81)</f>
        <v>49769.81</v>
      </c>
      <c r="N82" s="126">
        <f>SUM(N80:N81)</f>
        <v>48866.17</v>
      </c>
      <c r="O82" s="126">
        <f>SUM(O80:O81)</f>
        <v>47546.869999999995</v>
      </c>
      <c r="P82" s="126"/>
      <c r="Q82" s="126"/>
      <c r="R82" s="126"/>
      <c r="S82" s="126"/>
      <c r="T82" s="126">
        <f>SUM(T80:T81)</f>
        <v>47546.869999999995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>
        <v>715.77</v>
      </c>
      <c r="N83" s="126">
        <v>636.65</v>
      </c>
      <c r="O83" s="126">
        <v>1033.49</v>
      </c>
      <c r="P83" s="126"/>
      <c r="Q83" s="126"/>
      <c r="R83" s="126"/>
      <c r="S83" s="126"/>
      <c r="T83" s="126">
        <v>1033.49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>
        <f>SUM(M82-M83)</f>
        <v>49054.04</v>
      </c>
      <c r="N84" s="146">
        <f>SUM(N82-N83)</f>
        <v>48229.52</v>
      </c>
      <c r="O84" s="146">
        <f>SUM(O82-O83)</f>
        <v>46513.38</v>
      </c>
      <c r="P84" s="146"/>
      <c r="Q84" s="146"/>
      <c r="R84" s="146"/>
      <c r="S84" s="146"/>
      <c r="T84" s="146">
        <f>SUM(T82-T83)</f>
        <v>46513.38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2022-12-06T17:55:40Z</dcterms:modified>
</cp:coreProperties>
</file>