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"/>
    </mc:Choice>
  </mc:AlternateContent>
  <xr:revisionPtr revIDLastSave="0" documentId="8_{9DCF854A-FC49-4263-9B79-43BAB3DB449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bankrec" sheetId="6" r:id="rId2"/>
    <sheet name="Budget" sheetId="9" r:id="rId3"/>
    <sheet name="page 2" sheetId="11" r:id="rId4"/>
    <sheet name="page 3" sheetId="15" r:id="rId5"/>
  </sheets>
  <definedNames>
    <definedName name="_xlnm._FilterDatabase" localSheetId="0" hidden="1">receiptsandpayment!$A$2:$AY$72</definedName>
    <definedName name="_xlnm.Print_Area" localSheetId="1">bankrec!$B$3:$O$30</definedName>
    <definedName name="_xlnm.Print_Area" localSheetId="2">Budget!$B$1:$F$85</definedName>
    <definedName name="_xlnm.Print_Area" localSheetId="3">'page 2'!#REF!</definedName>
    <definedName name="_xlnm.Print_Area" localSheetId="0">receiptsandpayment!$A$2:$O$97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4" i="9" l="1"/>
  <c r="L82" i="9"/>
  <c r="L75" i="9"/>
  <c r="T29" i="9"/>
  <c r="L62" i="9"/>
  <c r="L26" i="9"/>
  <c r="L25" i="9"/>
  <c r="BE46" i="7"/>
  <c r="H18" i="6" s="1"/>
  <c r="BD46" i="7"/>
  <c r="H17" i="6" s="1"/>
  <c r="U32" i="9"/>
  <c r="U48" i="9"/>
  <c r="U54" i="9"/>
  <c r="U55" i="9"/>
  <c r="U14" i="9"/>
  <c r="U15" i="9"/>
  <c r="U16" i="9"/>
  <c r="U17" i="9"/>
  <c r="U18" i="9"/>
  <c r="K62" i="9"/>
  <c r="G62" i="9"/>
  <c r="J44" i="9"/>
  <c r="J32" i="9"/>
  <c r="J30" i="9"/>
  <c r="J29" i="9"/>
  <c r="I61" i="9"/>
  <c r="I46" i="9"/>
  <c r="I45" i="9"/>
  <c r="I44" i="9"/>
  <c r="I31" i="9"/>
  <c r="I30" i="9"/>
  <c r="I29" i="9"/>
  <c r="K26" i="9"/>
  <c r="J25" i="9"/>
  <c r="J26" i="9" s="1"/>
  <c r="G26" i="9"/>
  <c r="I25" i="9"/>
  <c r="I21" i="9"/>
  <c r="I26" i="9" s="1"/>
  <c r="H61" i="9"/>
  <c r="H30" i="9"/>
  <c r="H29" i="9"/>
  <c r="H24" i="9"/>
  <c r="H23" i="9"/>
  <c r="H22" i="9"/>
  <c r="H21" i="9"/>
  <c r="H20" i="9"/>
  <c r="H19" i="9"/>
  <c r="H25" i="9"/>
  <c r="H13" i="9"/>
  <c r="H12" i="9"/>
  <c r="BE37" i="7"/>
  <c r="G18" i="6" s="1"/>
  <c r="BD37" i="7"/>
  <c r="G17" i="6" s="1"/>
  <c r="BD32" i="7"/>
  <c r="F17" i="6" s="1"/>
  <c r="BE32" i="7"/>
  <c r="F18" i="6" s="1"/>
  <c r="J62" i="9" l="1"/>
  <c r="H26" i="9"/>
  <c r="H62" i="9"/>
  <c r="I62" i="9"/>
  <c r="BE22" i="7"/>
  <c r="E18" i="6" s="1"/>
  <c r="BD22" i="7"/>
  <c r="E17" i="6" s="1"/>
  <c r="H95" i="7"/>
  <c r="I95" i="7"/>
  <c r="T19" i="9" s="1"/>
  <c r="U19" i="9" s="1"/>
  <c r="J95" i="7"/>
  <c r="T20" i="9" s="1"/>
  <c r="K95" i="7"/>
  <c r="L95" i="7"/>
  <c r="T22" i="9" s="1"/>
  <c r="M95" i="7"/>
  <c r="N95" i="7"/>
  <c r="O95" i="7"/>
  <c r="P95" i="7"/>
  <c r="Q95" i="7"/>
  <c r="T30" i="9" s="1"/>
  <c r="U30" i="9" s="1"/>
  <c r="R95" i="7"/>
  <c r="S95" i="7"/>
  <c r="T95" i="7"/>
  <c r="U95" i="7"/>
  <c r="V95" i="7"/>
  <c r="W95" i="7"/>
  <c r="X95" i="7"/>
  <c r="Y95" i="7"/>
  <c r="Z95" i="7"/>
  <c r="AA95" i="7"/>
  <c r="AB95" i="7"/>
  <c r="AC95" i="7"/>
  <c r="AD95" i="7"/>
  <c r="AE95" i="7"/>
  <c r="AF95" i="7"/>
  <c r="AG95" i="7"/>
  <c r="T46" i="9" s="1"/>
  <c r="U46" i="9" s="1"/>
  <c r="AH95" i="7"/>
  <c r="AI95" i="7"/>
  <c r="AJ95" i="7"/>
  <c r="AK95" i="7"/>
  <c r="AL95" i="7"/>
  <c r="AM95" i="7"/>
  <c r="AN95" i="7"/>
  <c r="AO95" i="7"/>
  <c r="AP95" i="7"/>
  <c r="AQ95" i="7"/>
  <c r="AR95" i="7"/>
  <c r="AS95" i="7"/>
  <c r="AT95" i="7"/>
  <c r="AU95" i="7"/>
  <c r="AV95" i="7"/>
  <c r="AW95" i="7"/>
  <c r="AX95" i="7"/>
  <c r="AY95" i="7"/>
  <c r="AZ95" i="7"/>
  <c r="BA95" i="7"/>
  <c r="BB95" i="7"/>
  <c r="BC95" i="7"/>
  <c r="G95" i="7"/>
  <c r="BE15" i="7"/>
  <c r="D18" i="6" s="1"/>
  <c r="BD15" i="7"/>
  <c r="D17" i="6" s="1"/>
  <c r="T9" i="9"/>
  <c r="E6" i="7"/>
  <c r="T60" i="9" l="1"/>
  <c r="U60" i="9" s="1"/>
  <c r="O17" i="6"/>
  <c r="O18" i="6"/>
  <c r="N18" i="6"/>
  <c r="N17" i="6"/>
  <c r="M18" i="6"/>
  <c r="M17" i="6"/>
  <c r="L18" i="6"/>
  <c r="L17" i="6"/>
  <c r="T61" i="9"/>
  <c r="T47" i="9"/>
  <c r="T40" i="9"/>
  <c r="U40" i="9" s="1"/>
  <c r="K18" i="6"/>
  <c r="K17" i="6"/>
  <c r="J18" i="6"/>
  <c r="J17" i="6"/>
  <c r="I18" i="6"/>
  <c r="I17" i="6"/>
  <c r="U29" i="9"/>
  <c r="T44" i="9"/>
  <c r="U44" i="9" s="1"/>
  <c r="T33" i="9"/>
  <c r="U33" i="9" s="1"/>
  <c r="T13" i="9"/>
  <c r="U13" i="9" s="1"/>
  <c r="T12" i="9"/>
  <c r="U12" i="9" s="1"/>
  <c r="T23" i="9"/>
  <c r="T21" i="9"/>
  <c r="U21" i="9" s="1"/>
  <c r="T24" i="9"/>
  <c r="T25" i="9"/>
  <c r="U25" i="9" s="1"/>
  <c r="T31" i="9"/>
  <c r="U31" i="9" s="1"/>
  <c r="T35" i="9"/>
  <c r="T37" i="9"/>
  <c r="T36" i="9"/>
  <c r="U36" i="9" s="1"/>
  <c r="T38" i="9"/>
  <c r="U38" i="9" s="1"/>
  <c r="T39" i="9"/>
  <c r="U39" i="9" s="1"/>
  <c r="T41" i="9"/>
  <c r="U41" i="9" s="1"/>
  <c r="T42" i="9"/>
  <c r="U42" i="9" s="1"/>
  <c r="T43" i="9"/>
  <c r="T45" i="9"/>
  <c r="U45" i="9" s="1"/>
  <c r="T57" i="9"/>
  <c r="T49" i="9"/>
  <c r="U49" i="9" s="1"/>
  <c r="T59" i="9"/>
  <c r="T52" i="9"/>
  <c r="U52" i="9" s="1"/>
  <c r="T56" i="9"/>
  <c r="U56" i="9" s="1"/>
  <c r="T58" i="9"/>
  <c r="U58" i="9" s="1"/>
  <c r="B61" i="9"/>
  <c r="B60" i="9"/>
  <c r="B59" i="9"/>
  <c r="B58" i="9"/>
  <c r="H11" i="6"/>
  <c r="B57" i="9"/>
  <c r="B56" i="9"/>
  <c r="B55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5" i="9"/>
  <c r="B24" i="9"/>
  <c r="B23" i="9"/>
  <c r="B22" i="9"/>
  <c r="B21" i="9"/>
  <c r="B20" i="9"/>
  <c r="B19" i="9"/>
  <c r="B13" i="9"/>
  <c r="B12" i="9"/>
  <c r="D11" i="6"/>
  <c r="D14" i="6" s="1"/>
  <c r="E11" i="6"/>
  <c r="F11" i="6"/>
  <c r="G11" i="6"/>
  <c r="I11" i="6"/>
  <c r="J11" i="6"/>
  <c r="K11" i="6"/>
  <c r="K14" i="6" s="1"/>
  <c r="L11" i="6"/>
  <c r="L14" i="6" s="1"/>
  <c r="M11" i="6"/>
  <c r="M14" i="6" s="1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95" i="7"/>
  <c r="E96" i="7"/>
  <c r="F96" i="7"/>
  <c r="C63" i="9"/>
  <c r="C65" i="9"/>
  <c r="J14" i="6"/>
  <c r="I14" i="6" l="1"/>
  <c r="H14" i="6"/>
  <c r="G14" i="6"/>
  <c r="E14" i="6"/>
  <c r="F14" i="6"/>
  <c r="G19" i="6"/>
  <c r="K19" i="6"/>
  <c r="K23" i="6" s="1"/>
  <c r="T51" i="9"/>
  <c r="T50" i="9"/>
  <c r="L19" i="6"/>
  <c r="L23" i="6" s="1"/>
  <c r="O14" i="6"/>
  <c r="AY102" i="7"/>
  <c r="D19" i="6"/>
  <c r="D23" i="6" s="1"/>
  <c r="N14" i="6"/>
  <c r="M19" i="6"/>
  <c r="M23" i="6" s="1"/>
  <c r="I19" i="6"/>
  <c r="C19" i="6"/>
  <c r="C23" i="6" s="1"/>
  <c r="N19" i="6"/>
  <c r="J19" i="6"/>
  <c r="J23" i="6" s="1"/>
  <c r="H19" i="6"/>
  <c r="AE98" i="7"/>
  <c r="O19" i="6"/>
  <c r="F19" i="6"/>
  <c r="E19" i="6"/>
  <c r="E23" i="6" s="1"/>
  <c r="T26" i="9"/>
  <c r="R98" i="7"/>
  <c r="H98" i="7"/>
  <c r="I23" i="6" l="1"/>
  <c r="H23" i="6"/>
  <c r="T75" i="9"/>
  <c r="U26" i="9"/>
  <c r="G23" i="6"/>
  <c r="F23" i="6"/>
  <c r="T62" i="9"/>
  <c r="L76" i="9" s="1"/>
  <c r="L77" i="9" s="1"/>
  <c r="O23" i="6"/>
  <c r="N23" i="6"/>
  <c r="T76" i="9" l="1"/>
  <c r="T77" i="9" s="1"/>
  <c r="U62" i="9"/>
  <c r="T65" i="9"/>
  <c r="T67" i="9" s="1"/>
  <c r="T71" i="9" s="1"/>
</calcChain>
</file>

<file path=xl/sharedStrings.xml><?xml version="1.0" encoding="utf-8"?>
<sst xmlns="http://schemas.openxmlformats.org/spreadsheetml/2006/main" count="218" uniqueCount="175">
  <si>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</si>
  <si>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</si>
  <si>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</si>
  <si>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</si>
  <si>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</si>
  <si>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</si>
  <si>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</si>
  <si>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</si>
  <si>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</si>
  <si>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</si>
  <si>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</si>
  <si>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</si>
  <si>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</si>
  <si>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</si>
  <si>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</si>
  <si>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</si>
  <si>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</si>
  <si>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</si>
  <si>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</si>
  <si>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</si>
  <si>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</si>
  <si>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</si>
  <si>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</si>
  <si>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</si>
  <si>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</si>
  <si>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</si>
  <si>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</si>
  <si>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</si>
  <si>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</si>
  <si>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</si>
  <si>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 xml:space="preserve">VAT Reclaim </t>
  </si>
  <si>
    <t>Income</t>
  </si>
  <si>
    <t>Expenditure</t>
  </si>
  <si>
    <t>Treasurer</t>
  </si>
  <si>
    <t>Village Green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</si>
  <si>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</si>
  <si>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</si>
  <si>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</si>
  <si>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</si>
  <si>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</si>
  <si>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</si>
  <si>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</si>
  <si>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</si>
  <si>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</si>
  <si>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</si>
  <si>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</si>
  <si>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</si>
  <si>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</si>
  <si>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</si>
  <si>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</si>
  <si>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</si>
  <si>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</si>
  <si>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</si>
  <si>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</si>
  <si>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</si>
  <si>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</si>
  <si>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Available at 31-01-21</t>
  </si>
  <si>
    <t>Personnel</t>
  </si>
  <si>
    <t>Finance</t>
  </si>
  <si>
    <t>Admin</t>
  </si>
  <si>
    <t>Fees &amp; Subscriptions</t>
  </si>
  <si>
    <t>Highways</t>
  </si>
  <si>
    <t>Land &amp; amenities</t>
  </si>
  <si>
    <t>Grants</t>
  </si>
  <si>
    <t>CLP</t>
  </si>
  <si>
    <t>Communications</t>
  </si>
  <si>
    <t>Projects</t>
  </si>
  <si>
    <t>Salaries</t>
  </si>
  <si>
    <t>Clerks expenses</t>
  </si>
  <si>
    <t>Bank Interest</t>
  </si>
  <si>
    <t>Bank Charges</t>
  </si>
  <si>
    <t>Office / stationery</t>
  </si>
  <si>
    <t>Meeting room Hire</t>
  </si>
  <si>
    <t>Audit</t>
  </si>
  <si>
    <t>Data Protection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</si>
  <si>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</si>
  <si>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</si>
  <si>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</si>
  <si>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</si>
  <si>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</si>
  <si>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</si>
  <si>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</si>
  <si>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Hedge Cutting</t>
  </si>
  <si>
    <t>Allotments</t>
  </si>
  <si>
    <t>Donations/S.137</t>
  </si>
  <si>
    <t>Website</t>
  </si>
  <si>
    <t>CAF</t>
  </si>
  <si>
    <t>Fringford Friends</t>
  </si>
  <si>
    <t>Misc-ellaneous</t>
  </si>
  <si>
    <t>Play-ground</t>
  </si>
  <si>
    <t>Notice board</t>
  </si>
  <si>
    <t>Resilience</t>
  </si>
  <si>
    <t>Transfer</t>
  </si>
  <si>
    <t>Date of invoice</t>
  </si>
  <si>
    <t>VAT number</t>
  </si>
  <si>
    <t>Date claimed</t>
  </si>
  <si>
    <t>FRINGFORD Parish Council</t>
  </si>
  <si>
    <t>Bank</t>
  </si>
  <si>
    <t>Rental</t>
  </si>
  <si>
    <t>Grants &amp; Donations</t>
  </si>
  <si>
    <t>CDC Grants</t>
  </si>
  <si>
    <t>New homes</t>
  </si>
  <si>
    <t>Earmarked Grants</t>
  </si>
  <si>
    <t>Donations</t>
  </si>
  <si>
    <t>Green Scythe - Grass Cutting</t>
  </si>
  <si>
    <t>Salt Spreading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</si>
  <si>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</si>
  <si>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</si>
  <si>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</si>
  <si>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</si>
  <si>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</si>
  <si>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</si>
  <si>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</si>
  <si>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Carried forward from 20/21</t>
  </si>
  <si>
    <t>Fringford Parish Council</t>
  </si>
  <si>
    <t>Cllrs Expenses</t>
  </si>
  <si>
    <t xml:space="preserve">
Cheque 541 - £240.00</t>
  </si>
  <si>
    <t>Cheque 542 - £150.00
Cheque 544 - £360.00
Cheque 545 - £300.00</t>
  </si>
  <si>
    <t>2022/23</t>
  </si>
  <si>
    <t>Outstanding cheques</t>
  </si>
  <si>
    <t>Year to Date 2022/23</t>
  </si>
  <si>
    <t>HMRC PAYE</t>
  </si>
  <si>
    <t>Clerk Slary - April</t>
  </si>
  <si>
    <t>HMRC - April PAYE</t>
  </si>
  <si>
    <t>ArboCare</t>
  </si>
  <si>
    <t>C Wharton</t>
  </si>
  <si>
    <t>Cherwell DC - Precept</t>
  </si>
  <si>
    <t>HMRC</t>
  </si>
  <si>
    <t>Cherwell DC - Dog Bins emptying</t>
  </si>
  <si>
    <t>Clerk Salary - May</t>
  </si>
  <si>
    <t>HMRC - May PAYE</t>
  </si>
  <si>
    <t>R Damerell - Expenses - Stamps</t>
  </si>
  <si>
    <t>Cherwell DC - Devolved Services</t>
  </si>
  <si>
    <t>Tree Solutions</t>
  </si>
  <si>
    <t>Trees</t>
  </si>
  <si>
    <t>R Damerell - Clerk Salary - June</t>
  </si>
  <si>
    <t>HMRC - June PAYE</t>
  </si>
  <si>
    <t>Richard Wise - Verge Cutting</t>
  </si>
  <si>
    <t>R Damere - Stamps</t>
  </si>
  <si>
    <t>Marquee</t>
  </si>
  <si>
    <t>Cricket Club Doantion</t>
  </si>
  <si>
    <t>Magna Serv</t>
  </si>
  <si>
    <t>Dave the SW</t>
  </si>
  <si>
    <t>Cheque 556 - £451.20
Cheque 558 - £48.80
Cheque 559 - £384.00
Cheque 561 - £549.99
Cheque 562 - £400.00</t>
  </si>
  <si>
    <t>Cheque 548 - £48.00
Cheque 552 - £274.56
Cheque 554 - £48.00</t>
  </si>
  <si>
    <t>Gallagher - Liability Insurance</t>
  </si>
  <si>
    <t>OALC - Chairs Training</t>
  </si>
  <si>
    <t>Cherwell DC - Election Costs</t>
  </si>
  <si>
    <t>R Damerell - Clerk Salary - July</t>
  </si>
  <si>
    <t>Cheque 547 - £225.60
Cheque 548 - £48.00</t>
  </si>
  <si>
    <r>
      <t>Cheque 551 -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552 - £274.56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554 - £48.00</t>
    </r>
  </si>
  <si>
    <t>Cheque 566 - £100.00
Cheque 568 - £48.80</t>
  </si>
  <si>
    <t>Cheque 547 - £225.60
Cheque 551 - £451.20
Cheque 556 - £451.20
Cheque 558 - £48.80
Cheque 559 - £384.00
Cheque 561 - £549.99
Cheque 562 - £400.00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</si>
  <si>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</si>
  <si>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</si>
  <si>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</si>
  <si>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</si>
  <si>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</si>
  <si>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</si>
  <si>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</si>
  <si>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</si>
  <si>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</si>
  <si>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</si>
  <si>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</si>
  <si>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</si>
  <si>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</si>
  <si>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</si>
  <si>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Navitas - Website</t>
  </si>
  <si>
    <t>Clerk Salary - August</t>
  </si>
  <si>
    <t>HMRC - August PAYE</t>
  </si>
  <si>
    <t>David McCullagh - Ecology Survey</t>
  </si>
  <si>
    <t>SS Motors</t>
  </si>
  <si>
    <t>VOID</t>
  </si>
  <si>
    <t>Cheque 569 - £451.20
Cheque 570 - £71.99
Cheque 573 - 48.80</t>
  </si>
  <si>
    <t>Smiths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</si>
</sst>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m/d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  <fill>
      <patternFill patternType="darkUp">
        <fgColor auto="1"/>
      </patternFill>
    </fill>
    <fill>
      <patternFill patternType="darkUp">
        <fgColor auto="1"/>
        <bgColor theme="6" tint="0.79998168889431442"/>
      </patternFill>
    </fill>
    <fill>
      <patternFill patternType="darkUp">
        <fgColor auto="1"/>
        <bgColor theme="5" tint="0.79998168889431442"/>
      </patternFill>
    </fill>
    <fill>
      <patternFill patternType="darkUp">
        <fgColor auto="1"/>
        <b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6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5" fillId="0" borderId="0" xfId="0" applyFont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4" fontId="3" fillId="2" borderId="0" xfId="0" applyNumberFormat="1" applyFont="1" applyFill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4" fontId="7" fillId="0" borderId="0" xfId="0" applyNumberFormat="1" applyFont="1"/>
    <xf numFmtId="164" fontId="7" fillId="0" borderId="0" xfId="0" applyNumberFormat="1" applyFont="1"/>
    <xf numFmtId="4" fontId="7" fillId="2" borderId="0" xfId="0" applyNumberFormat="1" applyFont="1" applyFill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2" borderId="24" xfId="0" applyNumberFormat="1" applyFont="1" applyFill="1" applyBorder="1"/>
    <xf numFmtId="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10" borderId="0" xfId="0" applyFont="1" applyFill="1"/>
    <xf numFmtId="0" fontId="1" fillId="0" borderId="1" xfId="0" applyFont="1" applyBorder="1"/>
    <xf numFmtId="164" fontId="0" fillId="0" borderId="0" xfId="0" applyNumberForma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6" fillId="2" borderId="9" xfId="0" applyNumberFormat="1" applyFont="1" applyFill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2" borderId="2" xfId="0" applyNumberFormat="1" applyFont="1" applyFill="1" applyBorder="1" applyAlignment="1">
      <alignment horizontal="center" textRotation="90" wrapText="1"/>
    </xf>
    <xf numFmtId="164" fontId="4" fillId="12" borderId="22" xfId="0" applyNumberFormat="1" applyFont="1" applyFill="1" applyBorder="1"/>
    <xf numFmtId="164" fontId="4" fillId="12" borderId="1" xfId="0" applyNumberFormat="1" applyFont="1" applyFill="1" applyBorder="1"/>
    <xf numFmtId="164" fontId="3" fillId="12" borderId="22" xfId="0" applyNumberFormat="1" applyFont="1" applyFill="1" applyBorder="1"/>
    <xf numFmtId="164" fontId="4" fillId="12" borderId="32" xfId="0" applyNumberFormat="1" applyFont="1" applyFill="1" applyBorder="1"/>
    <xf numFmtId="164" fontId="4" fillId="12" borderId="3" xfId="0" applyNumberFormat="1" applyFont="1" applyFill="1" applyBorder="1"/>
    <xf numFmtId="0" fontId="6" fillId="13" borderId="15" xfId="0" applyFont="1" applyFill="1" applyBorder="1" applyAlignment="1">
      <alignment horizontal="center" textRotation="90" wrapText="1"/>
    </xf>
    <xf numFmtId="164" fontId="8" fillId="13" borderId="1" xfId="0" applyNumberFormat="1" applyFont="1" applyFill="1" applyBorder="1"/>
    <xf numFmtId="164" fontId="8" fillId="13" borderId="19" xfId="0" applyNumberFormat="1" applyFont="1" applyFill="1" applyBorder="1"/>
    <xf numFmtId="164" fontId="7" fillId="13" borderId="3" xfId="0" applyNumberFormat="1" applyFont="1" applyFill="1" applyBorder="1"/>
    <xf numFmtId="164" fontId="7" fillId="13" borderId="7" xfId="0" applyNumberFormat="1" applyFont="1" applyFill="1" applyBorder="1"/>
    <xf numFmtId="164" fontId="7" fillId="13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1" borderId="1" xfId="0" applyNumberFormat="1" applyFont="1" applyFill="1" applyBorder="1"/>
    <xf numFmtId="4" fontId="11" fillId="11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6" xfId="0" applyNumberFormat="1" applyFont="1" applyBorder="1"/>
    <xf numFmtId="4" fontId="11" fillId="0" borderId="14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7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16" fontId="1" fillId="0" borderId="1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164" fontId="8" fillId="14" borderId="1" xfId="0" applyNumberFormat="1" applyFont="1" applyFill="1" applyBorder="1"/>
    <xf numFmtId="164" fontId="4" fillId="14" borderId="1" xfId="0" applyNumberFormat="1" applyFont="1" applyFill="1" applyBorder="1"/>
    <xf numFmtId="164" fontId="4" fillId="14" borderId="5" xfId="0" applyNumberFormat="1" applyFont="1" applyFill="1" applyBorder="1"/>
    <xf numFmtId="164" fontId="4" fillId="14" borderId="22" xfId="0" applyNumberFormat="1" applyFont="1" applyFill="1" applyBorder="1"/>
    <xf numFmtId="164" fontId="8" fillId="14" borderId="19" xfId="0" applyNumberFormat="1" applyFont="1" applyFill="1" applyBorder="1"/>
    <xf numFmtId="0" fontId="4" fillId="14" borderId="0" xfId="0" applyFont="1" applyFill="1"/>
    <xf numFmtId="4" fontId="1" fillId="11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1" fillId="0" borderId="1" xfId="0" applyFont="1" applyBorder="1" applyAlignment="1">
      <alignment wrapText="1"/>
    </xf>
    <xf numFmtId="164" fontId="8" fillId="14" borderId="12" xfId="0" applyNumberFormat="1" applyFont="1" applyFill="1" applyBorder="1"/>
    <xf numFmtId="0" fontId="5" fillId="3" borderId="12" xfId="0" applyFont="1" applyFill="1" applyBorder="1"/>
    <xf numFmtId="16" fontId="1" fillId="15" borderId="1" xfId="0" applyNumberFormat="1" applyFont="1" applyFill="1" applyBorder="1"/>
    <xf numFmtId="0" fontId="1" fillId="15" borderId="1" xfId="0" applyFont="1" applyFill="1" applyBorder="1"/>
    <xf numFmtId="0" fontId="7" fillId="15" borderId="19" xfId="0" quotePrefix="1" applyFont="1" applyFill="1" applyBorder="1" applyAlignment="1">
      <alignment horizontal="center"/>
    </xf>
    <xf numFmtId="164" fontId="4" fillId="15" borderId="5" xfId="0" applyNumberFormat="1" applyFont="1" applyFill="1" applyBorder="1"/>
    <xf numFmtId="0" fontId="4" fillId="15" borderId="0" xfId="0" applyFont="1" applyFill="1"/>
    <xf numFmtId="164" fontId="8" fillId="15" borderId="12" xfId="0" applyNumberFormat="1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4" borderId="12" xfId="0" applyNumberFormat="1" applyFont="1" applyFill="1" applyBorder="1"/>
    <xf numFmtId="164" fontId="9" fillId="14" borderId="5" xfId="0" applyNumberFormat="1" applyFont="1" applyFill="1" applyBorder="1"/>
    <xf numFmtId="4" fontId="3" fillId="0" borderId="1" xfId="0" applyNumberFormat="1" applyFont="1" applyBorder="1"/>
    <xf numFmtId="164" fontId="1" fillId="15" borderId="12" xfId="0" applyNumberFormat="1" applyFont="1" applyFill="1" applyBorder="1"/>
    <xf numFmtId="164" fontId="9" fillId="14" borderId="38" xfId="0" applyNumberFormat="1" applyFont="1" applyFill="1" applyBorder="1"/>
    <xf numFmtId="16" fontId="4" fillId="16" borderId="1" xfId="0" applyNumberFormat="1" applyFont="1" applyFill="1" applyBorder="1"/>
    <xf numFmtId="0" fontId="1" fillId="16" borderId="1" xfId="0" applyFont="1" applyFill="1" applyBorder="1"/>
    <xf numFmtId="0" fontId="7" fillId="16" borderId="19" xfId="0" quotePrefix="1" applyFont="1" applyFill="1" applyBorder="1" applyAlignment="1">
      <alignment horizontal="center"/>
    </xf>
    <xf numFmtId="164" fontId="8" fillId="16" borderId="12" xfId="0" applyNumberFormat="1" applyFont="1" applyFill="1" applyBorder="1"/>
    <xf numFmtId="164" fontId="4" fillId="16" borderId="5" xfId="0" applyNumberFormat="1" applyFont="1" applyFill="1" applyBorder="1"/>
    <xf numFmtId="164" fontId="4" fillId="17" borderId="22" xfId="0" applyNumberFormat="1" applyFont="1" applyFill="1" applyBorder="1"/>
    <xf numFmtId="164" fontId="4" fillId="17" borderId="1" xfId="0" applyNumberFormat="1" applyFont="1" applyFill="1" applyBorder="1"/>
    <xf numFmtId="164" fontId="8" fillId="18" borderId="1" xfId="0" applyNumberFormat="1" applyFont="1" applyFill="1" applyBorder="1"/>
    <xf numFmtId="164" fontId="8" fillId="18" borderId="19" xfId="0" applyNumberFormat="1" applyFont="1" applyFill="1" applyBorder="1"/>
    <xf numFmtId="164" fontId="6" fillId="19" borderId="12" xfId="0" applyNumberFormat="1" applyFont="1" applyFill="1" applyBorder="1"/>
    <xf numFmtId="164" fontId="3" fillId="19" borderId="5" xfId="0" applyNumberFormat="1" applyFont="1" applyFill="1" applyBorder="1"/>
    <xf numFmtId="0" fontId="4" fillId="16" borderId="0" xfId="0" applyFont="1" applyFill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1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1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40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164" fontId="3" fillId="0" borderId="6" xfId="0" applyNumberFormat="1" applyFont="1" applyBorder="1"/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I216"/>
  <sheetViews>
    <sheetView topLeftCell="AM1" zoomScale="80" zoomScaleNormal="80" workbookViewId="0">
      <pane ySplit="8" topLeftCell="A39" activePane="bottomLeft" state="frozen"/>
      <selection pane="bottomLeft" activeCell="AM46" sqref="AM46"/>
    </sheetView>
  </sheetViews>
  <sheetFormatPr defaultColWidth="8.81640625" defaultRowHeight="13" x14ac:dyDescent="0.3"/>
  <cols>
    <col min="1" max="1" width="7.81640625" style="8" bestFit="1" customWidth="1"/>
    <col min="2" max="2" width="39.1796875" style="8" bestFit="1" customWidth="1"/>
    <col min="3" max="3" width="12.7265625" style="8" hidden="1" customWidth="1"/>
    <col min="4" max="4" width="18.453125" style="60" customWidth="1"/>
    <col min="5" max="5" width="10.1796875" style="18" customWidth="1"/>
    <col min="6" max="6" width="10.81640625" style="18" customWidth="1"/>
    <col min="7" max="7" width="10.1796875" style="18" customWidth="1"/>
    <col min="8" max="8" width="10.26953125" style="18" customWidth="1"/>
    <col min="9" max="9" width="11.54296875" style="18" customWidth="1"/>
    <col min="10" max="10" width="10.1796875" style="18" bestFit="1" customWidth="1"/>
    <col min="11" max="11" width="9.1796875" style="18" customWidth="1"/>
    <col min="12" max="12" width="6.54296875" style="18" bestFit="1" customWidth="1"/>
    <col min="13" max="13" width="9.1796875" style="18" bestFit="1" customWidth="1"/>
    <col min="14" max="15" width="9.1796875" style="18" customWidth="1"/>
    <col min="16" max="17" width="9.26953125" style="36" customWidth="1"/>
    <col min="18" max="18" width="14.26953125" style="36" customWidth="1"/>
    <col min="19" max="19" width="7.26953125" style="36" customWidth="1"/>
    <col min="20" max="20" width="9" style="36" customWidth="1"/>
    <col min="21" max="21" width="10.1796875" style="36" customWidth="1"/>
    <col min="22" max="22" width="10.54296875" style="36" customWidth="1"/>
    <col min="23" max="23" width="9" style="36" customWidth="1"/>
    <col min="24" max="24" width="7.26953125" style="36" customWidth="1"/>
    <col min="25" max="25" width="7.54296875" style="36" customWidth="1"/>
    <col min="26" max="26" width="9.1796875" style="36" bestFit="1" customWidth="1"/>
    <col min="27" max="27" width="9.26953125" style="36" customWidth="1"/>
    <col min="28" max="29" width="7.26953125" style="36" customWidth="1"/>
    <col min="30" max="30" width="9.81640625" style="36" customWidth="1"/>
    <col min="31" max="31" width="10.7265625" style="36" customWidth="1"/>
    <col min="32" max="32" width="8.81640625" style="36" customWidth="1"/>
    <col min="33" max="33" width="9.7265625" style="36" customWidth="1"/>
    <col min="34" max="38" width="9.26953125" style="36" customWidth="1"/>
    <col min="39" max="39" width="9.81640625" style="36" customWidth="1"/>
    <col min="40" max="40" width="7.7265625" style="36" customWidth="1"/>
    <col min="41" max="41" width="9.26953125" style="36" customWidth="1"/>
    <col min="42" max="42" width="9.1796875" style="36" bestFit="1" customWidth="1"/>
    <col min="43" max="43" width="9.1796875" style="36" customWidth="1"/>
    <col min="44" max="44" width="10.1796875" style="36" customWidth="1"/>
    <col min="45" max="45" width="11" style="36" customWidth="1"/>
    <col min="46" max="46" width="10.26953125" style="36" customWidth="1"/>
    <col min="47" max="49" width="9.1796875" style="36" customWidth="1"/>
    <col min="50" max="50" width="10.1796875" style="40" customWidth="1"/>
    <col min="51" max="51" width="10.1796875" style="20" customWidth="1"/>
    <col min="52" max="54" width="8.81640625" style="8"/>
    <col min="55" max="56" width="10.1796875" style="40" customWidth="1"/>
    <col min="57" max="57" width="10.1796875" style="20" customWidth="1"/>
    <col min="58" max="16384" width="8.81640625" style="8"/>
  </cols>
  <sheetData>
    <row r="1" spans="1:57" ht="13.5" thickBot="1" x14ac:dyDescent="0.35">
      <c r="AX1" s="36"/>
      <c r="AY1" s="1"/>
      <c r="BC1" s="36"/>
      <c r="BD1" s="26"/>
      <c r="BE1" s="7"/>
    </row>
    <row r="2" spans="1:57" x14ac:dyDescent="0.3">
      <c r="A2" s="230" t="s">
        <v>118</v>
      </c>
      <c r="B2" s="70" t="s">
        <v>96</v>
      </c>
      <c r="C2" s="41" t="s">
        <v>8</v>
      </c>
      <c r="D2" s="5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4"/>
      <c r="AI2" s="24"/>
      <c r="AJ2" s="24"/>
      <c r="AK2" s="24"/>
      <c r="AL2" s="24"/>
      <c r="AM2" s="23"/>
      <c r="AN2" s="23"/>
      <c r="AO2" s="23"/>
      <c r="AP2" s="25"/>
      <c r="AQ2" s="25"/>
      <c r="AR2" s="25"/>
      <c r="AS2" s="25"/>
      <c r="AT2" s="25"/>
      <c r="AU2" s="25"/>
      <c r="AV2" s="25"/>
      <c r="AW2" s="25"/>
      <c r="AX2" s="26"/>
      <c r="AY2" s="7"/>
      <c r="AZ2" s="7"/>
      <c r="BA2" s="7"/>
      <c r="BB2" s="7"/>
      <c r="BC2" s="7"/>
      <c r="BD2" s="7"/>
      <c r="BE2" s="7"/>
    </row>
    <row r="3" spans="1:57" x14ac:dyDescent="0.3">
      <c r="A3" s="43" t="s">
        <v>9</v>
      </c>
      <c r="B3" s="3" t="s">
        <v>10</v>
      </c>
      <c r="C3" s="3"/>
      <c r="D3" s="65" t="s">
        <v>33</v>
      </c>
      <c r="E3" s="161">
        <v>26450.400000000001</v>
      </c>
      <c r="F3" s="6"/>
      <c r="G3" s="6"/>
      <c r="H3" s="6"/>
      <c r="I3" s="6"/>
      <c r="J3" s="6"/>
      <c r="K3" s="6"/>
      <c r="L3" s="6"/>
      <c r="M3" s="6"/>
      <c r="N3" s="6"/>
      <c r="O3" s="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8"/>
      <c r="AI3" s="28"/>
      <c r="AJ3" s="28"/>
      <c r="AK3" s="28"/>
      <c r="AL3" s="28"/>
      <c r="AM3" s="27"/>
      <c r="AN3" s="27"/>
      <c r="AO3" s="27"/>
      <c r="AP3" s="29"/>
      <c r="AQ3" s="29"/>
      <c r="AR3" s="29"/>
      <c r="AS3" s="29"/>
      <c r="AT3" s="29"/>
      <c r="AU3" s="29"/>
      <c r="AV3" s="29"/>
      <c r="AW3" s="29"/>
      <c r="AX3" s="30"/>
      <c r="AY3" s="9"/>
      <c r="AZ3" s="9"/>
      <c r="BA3" s="9"/>
      <c r="BB3" s="9"/>
      <c r="BC3" s="30"/>
      <c r="BD3" s="30"/>
      <c r="BE3" s="30"/>
    </row>
    <row r="4" spans="1:57" x14ac:dyDescent="0.3">
      <c r="A4" s="43"/>
      <c r="B4" s="3"/>
      <c r="C4" s="3"/>
      <c r="D4" s="65" t="s">
        <v>34</v>
      </c>
      <c r="E4" s="163">
        <v>16233.03</v>
      </c>
      <c r="F4" s="6"/>
      <c r="G4" s="6"/>
      <c r="H4" s="6"/>
      <c r="I4" s="6"/>
      <c r="J4" s="6"/>
      <c r="K4" s="6"/>
      <c r="L4" s="6"/>
      <c r="M4" s="6"/>
      <c r="N4" s="6"/>
      <c r="O4" s="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8"/>
      <c r="AJ4" s="28"/>
      <c r="AK4" s="28"/>
      <c r="AL4" s="28"/>
      <c r="AM4" s="27"/>
      <c r="AN4" s="27"/>
      <c r="AO4" s="27"/>
      <c r="AP4" s="29"/>
      <c r="AQ4" s="29"/>
      <c r="AR4" s="29"/>
      <c r="AS4" s="29"/>
      <c r="AT4" s="29"/>
      <c r="AU4" s="29"/>
      <c r="AV4" s="29"/>
      <c r="AW4" s="29"/>
      <c r="AX4" s="30"/>
      <c r="AY4" s="9"/>
      <c r="AZ4" s="9"/>
      <c r="BA4" s="9"/>
      <c r="BB4" s="9"/>
      <c r="BC4" s="30"/>
      <c r="BD4" s="30"/>
      <c r="BE4" s="30"/>
    </row>
    <row r="5" spans="1:57" x14ac:dyDescent="0.3">
      <c r="A5" s="43"/>
      <c r="B5" s="3"/>
      <c r="C5" s="3"/>
      <c r="D5" s="65" t="s">
        <v>119</v>
      </c>
      <c r="E5" s="148">
        <v>874.66</v>
      </c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4"/>
      <c r="AI5" s="264"/>
      <c r="AJ5" s="264"/>
      <c r="AK5" s="264"/>
      <c r="AL5" s="264"/>
      <c r="AM5" s="263"/>
      <c r="AN5" s="263"/>
      <c r="AO5" s="263"/>
      <c r="AP5" s="265"/>
      <c r="AQ5" s="265"/>
      <c r="AR5" s="265"/>
      <c r="AS5" s="265"/>
      <c r="AT5" s="265"/>
      <c r="AU5" s="265"/>
      <c r="AV5" s="265"/>
      <c r="AW5" s="265"/>
      <c r="AX5" s="266"/>
      <c r="AY5" s="267"/>
      <c r="AZ5" s="267"/>
      <c r="BA5" s="267"/>
      <c r="BB5" s="267"/>
      <c r="BC5" s="266"/>
      <c r="BD5" s="266"/>
      <c r="BE5" s="266"/>
    </row>
    <row r="6" spans="1:57" ht="13.5" thickBot="1" x14ac:dyDescent="0.35">
      <c r="A6" s="43"/>
      <c r="B6" s="3"/>
      <c r="C6" s="3"/>
      <c r="D6" s="58" t="s">
        <v>11</v>
      </c>
      <c r="E6" s="77">
        <f>SUM(E3:E4)-E5</f>
        <v>41808.769999999997</v>
      </c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4"/>
      <c r="AI6" s="264"/>
      <c r="AJ6" s="264"/>
      <c r="AK6" s="264"/>
      <c r="AL6" s="264"/>
      <c r="AM6" s="263"/>
      <c r="AN6" s="263"/>
      <c r="AO6" s="263"/>
      <c r="AP6" s="265"/>
      <c r="AQ6" s="265"/>
      <c r="AR6" s="265"/>
      <c r="AS6" s="265"/>
      <c r="AT6" s="265"/>
      <c r="AU6" s="265"/>
      <c r="AV6" s="265"/>
      <c r="AW6" s="265"/>
      <c r="AX6" s="266"/>
      <c r="AY6" s="267"/>
      <c r="AZ6" s="267"/>
      <c r="BA6" s="267"/>
      <c r="BB6" s="267"/>
      <c r="BC6" s="266"/>
      <c r="BD6" s="266"/>
      <c r="BE6" s="266"/>
    </row>
    <row r="7" spans="1:57" ht="75.75" customHeight="1" thickBot="1" x14ac:dyDescent="0.35">
      <c r="A7" s="44"/>
      <c r="B7" s="3"/>
      <c r="C7" s="3"/>
      <c r="D7" s="58"/>
      <c r="E7" s="77"/>
      <c r="F7" s="78"/>
      <c r="G7" s="84" t="s">
        <v>1</v>
      </c>
      <c r="H7" s="84" t="s">
        <v>97</v>
      </c>
      <c r="I7" s="84" t="s">
        <v>98</v>
      </c>
      <c r="J7" s="84" t="s">
        <v>83</v>
      </c>
      <c r="K7" s="84" t="s">
        <v>99</v>
      </c>
      <c r="L7" s="84"/>
      <c r="M7" s="84"/>
      <c r="N7" s="84"/>
      <c r="O7" s="84"/>
      <c r="P7" s="90" t="s">
        <v>57</v>
      </c>
      <c r="Q7" s="90"/>
      <c r="R7" s="90"/>
      <c r="S7" s="90"/>
      <c r="T7" s="90"/>
      <c r="U7" s="90" t="s">
        <v>58</v>
      </c>
      <c r="V7" s="90"/>
      <c r="W7" s="90" t="s">
        <v>59</v>
      </c>
      <c r="X7" s="90"/>
      <c r="Y7" s="90"/>
      <c r="Z7" s="90" t="s">
        <v>60</v>
      </c>
      <c r="AA7" s="90"/>
      <c r="AB7" s="90"/>
      <c r="AC7" s="90"/>
      <c r="AD7" s="90"/>
      <c r="AE7" s="90" t="s">
        <v>61</v>
      </c>
      <c r="AF7" s="90"/>
      <c r="AG7" s="90"/>
      <c r="AH7" s="90"/>
      <c r="AI7" s="90"/>
      <c r="AJ7" s="90" t="s">
        <v>62</v>
      </c>
      <c r="AK7" s="90"/>
      <c r="AL7" s="90"/>
      <c r="AM7" s="90"/>
      <c r="AN7" s="90"/>
      <c r="AO7" s="90" t="s">
        <v>63</v>
      </c>
      <c r="AP7" s="90" t="s">
        <v>64</v>
      </c>
      <c r="AQ7" s="90" t="s">
        <v>65</v>
      </c>
      <c r="AR7" s="90"/>
      <c r="AS7" s="90"/>
      <c r="AT7" s="90" t="s">
        <v>52</v>
      </c>
      <c r="AU7" s="90" t="s">
        <v>66</v>
      </c>
      <c r="AV7" s="90"/>
      <c r="AW7" s="90"/>
      <c r="AX7" s="90"/>
      <c r="AY7" s="90" t="s">
        <v>19</v>
      </c>
      <c r="AZ7" s="90"/>
      <c r="BA7" s="90"/>
      <c r="BB7" s="90"/>
      <c r="BC7" s="90"/>
      <c r="BD7" s="90"/>
      <c r="BE7" s="90"/>
    </row>
    <row r="8" spans="1:57" s="22" customFormat="1" ht="114" customHeight="1" x14ac:dyDescent="0.25">
      <c r="A8" s="45" t="s">
        <v>12</v>
      </c>
      <c r="B8" s="21" t="s">
        <v>13</v>
      </c>
      <c r="C8" s="21"/>
      <c r="D8" s="73"/>
      <c r="E8" s="79" t="s">
        <v>35</v>
      </c>
      <c r="F8" s="80" t="s">
        <v>36</v>
      </c>
      <c r="G8" s="84" t="s">
        <v>1</v>
      </c>
      <c r="H8" s="84" t="s">
        <v>53</v>
      </c>
      <c r="I8" s="84" t="s">
        <v>31</v>
      </c>
      <c r="J8" s="84"/>
      <c r="K8" s="84" t="s">
        <v>100</v>
      </c>
      <c r="L8" s="84" t="s">
        <v>101</v>
      </c>
      <c r="M8" s="84" t="s">
        <v>102</v>
      </c>
      <c r="N8" s="84" t="s">
        <v>79</v>
      </c>
      <c r="O8" s="84" t="s">
        <v>103</v>
      </c>
      <c r="P8" s="90" t="s">
        <v>67</v>
      </c>
      <c r="Q8" s="90" t="s">
        <v>121</v>
      </c>
      <c r="R8" s="90" t="s">
        <v>68</v>
      </c>
      <c r="S8" s="90" t="s">
        <v>115</v>
      </c>
      <c r="T8" s="90" t="s">
        <v>51</v>
      </c>
      <c r="U8" s="90" t="s">
        <v>69</v>
      </c>
      <c r="V8" s="90" t="s">
        <v>70</v>
      </c>
      <c r="W8" s="90" t="s">
        <v>71</v>
      </c>
      <c r="X8" s="90" t="s">
        <v>72</v>
      </c>
      <c r="Y8" s="90" t="s">
        <v>18</v>
      </c>
      <c r="Z8" s="90" t="s">
        <v>73</v>
      </c>
      <c r="AA8" s="90" t="s">
        <v>74</v>
      </c>
      <c r="AB8" s="90" t="s">
        <v>40</v>
      </c>
      <c r="AC8" s="90" t="s">
        <v>75</v>
      </c>
      <c r="AD8" s="90" t="s">
        <v>76</v>
      </c>
      <c r="AE8" s="90" t="s">
        <v>77</v>
      </c>
      <c r="AF8" s="90" t="s">
        <v>78</v>
      </c>
      <c r="AG8" s="90" t="s">
        <v>134</v>
      </c>
      <c r="AH8" s="90" t="s">
        <v>105</v>
      </c>
      <c r="AI8" s="90" t="s">
        <v>79</v>
      </c>
      <c r="AJ8" s="90" t="s">
        <v>80</v>
      </c>
      <c r="AK8" s="90" t="s">
        <v>81</v>
      </c>
      <c r="AL8" s="90" t="s">
        <v>82</v>
      </c>
      <c r="AM8" s="90" t="s">
        <v>79</v>
      </c>
      <c r="AN8" s="90" t="s">
        <v>83</v>
      </c>
      <c r="AO8" s="90" t="s">
        <v>84</v>
      </c>
      <c r="AP8" s="90" t="s">
        <v>64</v>
      </c>
      <c r="AQ8" s="90" t="s">
        <v>85</v>
      </c>
      <c r="AR8" s="90" t="s">
        <v>86</v>
      </c>
      <c r="AS8" s="90" t="s">
        <v>87</v>
      </c>
      <c r="AT8" s="90" t="s">
        <v>88</v>
      </c>
      <c r="AU8" s="90" t="s">
        <v>89</v>
      </c>
      <c r="AV8" s="90" t="s">
        <v>90</v>
      </c>
      <c r="AW8" s="90" t="s">
        <v>91</v>
      </c>
      <c r="AX8" s="90" t="s">
        <v>92</v>
      </c>
      <c r="AY8" s="90" t="s">
        <v>19</v>
      </c>
      <c r="AZ8" s="90" t="s">
        <v>93</v>
      </c>
      <c r="BA8" s="90" t="s">
        <v>94</v>
      </c>
      <c r="BB8" s="90" t="s">
        <v>95</v>
      </c>
      <c r="BC8" s="90" t="s">
        <v>92</v>
      </c>
      <c r="BD8" s="241" t="s">
        <v>111</v>
      </c>
      <c r="BE8" s="242" t="s">
        <v>112</v>
      </c>
    </row>
    <row r="9" spans="1:57" x14ac:dyDescent="0.3">
      <c r="A9" s="66">
        <v>44652</v>
      </c>
      <c r="B9" s="62" t="s">
        <v>124</v>
      </c>
      <c r="C9" s="62"/>
      <c r="D9" s="74"/>
      <c r="E9" s="214">
        <v>45</v>
      </c>
      <c r="F9" s="82"/>
      <c r="G9" s="85"/>
      <c r="H9" s="86"/>
      <c r="I9" s="86"/>
      <c r="J9" s="86"/>
      <c r="K9" s="86"/>
      <c r="L9" s="86"/>
      <c r="M9" s="86"/>
      <c r="N9" s="86"/>
      <c r="O9" s="86">
        <v>45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2"/>
      <c r="AW9" s="92"/>
      <c r="AX9" s="92"/>
      <c r="AY9" s="92"/>
      <c r="AZ9" s="92"/>
      <c r="BA9" s="92"/>
      <c r="BB9" s="92"/>
      <c r="BC9" s="92"/>
      <c r="BD9" s="245"/>
      <c r="BE9" s="246"/>
    </row>
    <row r="10" spans="1:57" x14ac:dyDescent="0.3">
      <c r="A10" s="66">
        <v>44655</v>
      </c>
      <c r="B10" s="62" t="s">
        <v>125</v>
      </c>
      <c r="C10" s="62"/>
      <c r="D10" s="74"/>
      <c r="E10" s="214">
        <v>7.5</v>
      </c>
      <c r="F10" s="82"/>
      <c r="G10" s="85"/>
      <c r="H10" s="86"/>
      <c r="I10" s="86"/>
      <c r="J10" s="86"/>
      <c r="K10" s="86"/>
      <c r="L10" s="86"/>
      <c r="M10" s="86"/>
      <c r="N10" s="86"/>
      <c r="O10" s="86">
        <v>7.5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2"/>
      <c r="AW10" s="92"/>
      <c r="AX10" s="92"/>
      <c r="AY10" s="92"/>
      <c r="AZ10" s="92"/>
      <c r="BA10" s="92"/>
      <c r="BB10" s="92"/>
      <c r="BC10" s="92"/>
      <c r="BD10" s="245"/>
      <c r="BE10" s="246"/>
    </row>
    <row r="11" spans="1:57" x14ac:dyDescent="0.3">
      <c r="A11" s="66">
        <v>44660</v>
      </c>
      <c r="B11" s="62" t="s">
        <v>53</v>
      </c>
      <c r="C11" s="62"/>
      <c r="D11" s="74"/>
      <c r="E11" s="214"/>
      <c r="F11" s="82">
        <v>2.74</v>
      </c>
      <c r="G11" s="85"/>
      <c r="H11" s="86">
        <v>2.74</v>
      </c>
      <c r="I11" s="86"/>
      <c r="J11" s="86"/>
      <c r="K11" s="86"/>
      <c r="L11" s="86"/>
      <c r="M11" s="86"/>
      <c r="N11" s="86"/>
      <c r="O11" s="8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2"/>
      <c r="AW11" s="92"/>
      <c r="AX11" s="92"/>
      <c r="AY11" s="92"/>
      <c r="AZ11" s="92"/>
      <c r="BA11" s="92"/>
      <c r="BB11" s="92"/>
      <c r="BC11" s="92"/>
      <c r="BD11" s="245"/>
      <c r="BE11" s="246"/>
    </row>
    <row r="12" spans="1:57" x14ac:dyDescent="0.3">
      <c r="A12" s="66">
        <v>44664</v>
      </c>
      <c r="B12" s="62" t="s">
        <v>126</v>
      </c>
      <c r="C12" s="62"/>
      <c r="D12" s="74"/>
      <c r="E12" s="214">
        <v>6965.5</v>
      </c>
      <c r="F12" s="82"/>
      <c r="G12" s="85">
        <v>6965.5</v>
      </c>
      <c r="H12" s="86"/>
      <c r="I12" s="86"/>
      <c r="J12" s="86"/>
      <c r="K12" s="86"/>
      <c r="L12" s="86"/>
      <c r="M12" s="86"/>
      <c r="N12" s="86"/>
      <c r="O12" s="8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2"/>
      <c r="AW12" s="92"/>
      <c r="AX12" s="92"/>
      <c r="AY12" s="92"/>
      <c r="AZ12" s="92"/>
      <c r="BA12" s="92"/>
      <c r="BB12" s="92"/>
      <c r="BC12" s="92"/>
      <c r="BD12" s="245"/>
      <c r="BE12" s="246"/>
    </row>
    <row r="13" spans="1:57" x14ac:dyDescent="0.3">
      <c r="A13" s="66">
        <v>44676</v>
      </c>
      <c r="B13" s="62" t="s">
        <v>104</v>
      </c>
      <c r="C13" s="62"/>
      <c r="D13" s="74"/>
      <c r="E13" s="81">
        <v>225.6</v>
      </c>
      <c r="F13" s="82"/>
      <c r="G13" s="85"/>
      <c r="H13" s="86"/>
      <c r="I13" s="86"/>
      <c r="J13" s="86"/>
      <c r="K13" s="86"/>
      <c r="L13" s="86"/>
      <c r="M13" s="86"/>
      <c r="N13" s="86"/>
      <c r="O13" s="8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>
        <v>180.48</v>
      </c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2"/>
      <c r="AW13" s="92"/>
      <c r="AX13" s="92"/>
      <c r="AY13" s="92">
        <v>45.12</v>
      </c>
      <c r="AZ13" s="92"/>
      <c r="BA13" s="92"/>
      <c r="BB13" s="92"/>
      <c r="BC13" s="92"/>
      <c r="BD13" s="243"/>
      <c r="BE13" s="244"/>
    </row>
    <row r="14" spans="1:57" x14ac:dyDescent="0.3">
      <c r="A14" s="66">
        <v>44676</v>
      </c>
      <c r="B14" s="62" t="s">
        <v>122</v>
      </c>
      <c r="C14" s="62"/>
      <c r="D14" s="74"/>
      <c r="E14" s="81">
        <v>192</v>
      </c>
      <c r="F14" s="82"/>
      <c r="G14" s="85"/>
      <c r="H14" s="86"/>
      <c r="I14" s="86"/>
      <c r="J14" s="86"/>
      <c r="K14" s="86"/>
      <c r="L14" s="86"/>
      <c r="M14" s="86"/>
      <c r="N14" s="86"/>
      <c r="O14" s="86"/>
      <c r="P14" s="91">
        <v>192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2"/>
      <c r="AW14" s="92"/>
      <c r="AX14" s="92"/>
      <c r="AY14" s="92"/>
      <c r="AZ14" s="92"/>
      <c r="BA14" s="92"/>
      <c r="BB14" s="92"/>
      <c r="BC14" s="92"/>
      <c r="BD14" s="243"/>
      <c r="BE14" s="244"/>
    </row>
    <row r="15" spans="1:57" x14ac:dyDescent="0.3">
      <c r="A15" s="66">
        <v>44676</v>
      </c>
      <c r="B15" s="62" t="s">
        <v>123</v>
      </c>
      <c r="C15" s="62"/>
      <c r="D15" s="74"/>
      <c r="E15" s="81">
        <v>48</v>
      </c>
      <c r="F15" s="82"/>
      <c r="G15" s="85"/>
      <c r="H15" s="86"/>
      <c r="I15" s="86"/>
      <c r="J15" s="86"/>
      <c r="K15" s="86"/>
      <c r="L15" s="86"/>
      <c r="M15" s="86"/>
      <c r="N15" s="86"/>
      <c r="O15" s="86"/>
      <c r="P15" s="91"/>
      <c r="Q15" s="91">
        <v>48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2"/>
      <c r="AW15" s="92"/>
      <c r="AX15" s="92"/>
      <c r="AY15" s="92"/>
      <c r="AZ15" s="92"/>
      <c r="BA15" s="92"/>
      <c r="BB15" s="92"/>
      <c r="BC15" s="92"/>
      <c r="BD15" s="243">
        <f>SUM(G9:O15)</f>
        <v>7020.74</v>
      </c>
      <c r="BE15" s="244">
        <f>SUM(P9:BC15)</f>
        <v>465.6</v>
      </c>
    </row>
    <row r="16" spans="1:57" x14ac:dyDescent="0.3">
      <c r="A16" s="66">
        <v>44711</v>
      </c>
      <c r="B16" s="62" t="s">
        <v>132</v>
      </c>
      <c r="C16" s="62"/>
      <c r="D16" s="74"/>
      <c r="E16" s="214">
        <v>520.19000000000005</v>
      </c>
      <c r="F16" s="82"/>
      <c r="G16" s="85"/>
      <c r="H16" s="86"/>
      <c r="I16" s="86"/>
      <c r="J16" s="86"/>
      <c r="K16" s="86">
        <v>520.19000000000005</v>
      </c>
      <c r="L16" s="86"/>
      <c r="M16" s="86"/>
      <c r="N16" s="86"/>
      <c r="O16" s="8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2"/>
      <c r="AW16" s="92"/>
      <c r="AX16" s="92"/>
      <c r="AY16" s="92"/>
      <c r="AZ16" s="92"/>
      <c r="BA16" s="92"/>
      <c r="BB16" s="92"/>
      <c r="BC16" s="92"/>
      <c r="BD16" s="243"/>
      <c r="BE16" s="244"/>
    </row>
    <row r="17" spans="1:57" x14ac:dyDescent="0.3">
      <c r="A17" s="66">
        <v>44687</v>
      </c>
      <c r="B17" s="62" t="s">
        <v>133</v>
      </c>
      <c r="C17" s="62"/>
      <c r="D17" s="74"/>
      <c r="E17" s="81">
        <v>420</v>
      </c>
      <c r="F17" s="82"/>
      <c r="G17" s="85"/>
      <c r="H17" s="86"/>
      <c r="I17" s="86"/>
      <c r="J17" s="86"/>
      <c r="K17" s="86"/>
      <c r="L17" s="86"/>
      <c r="M17" s="86"/>
      <c r="N17" s="86"/>
      <c r="O17" s="8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>
        <v>350</v>
      </c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2"/>
      <c r="AW17" s="92"/>
      <c r="AX17" s="92"/>
      <c r="AY17" s="92">
        <v>70</v>
      </c>
      <c r="AZ17" s="92"/>
      <c r="BA17" s="92"/>
      <c r="BB17" s="92"/>
      <c r="BC17" s="92"/>
      <c r="BD17" s="243"/>
      <c r="BE17" s="244"/>
    </row>
    <row r="18" spans="1:57" x14ac:dyDescent="0.3">
      <c r="A18" s="66">
        <v>44697</v>
      </c>
      <c r="B18" s="62" t="s">
        <v>104</v>
      </c>
      <c r="C18" s="62"/>
      <c r="D18" s="74"/>
      <c r="E18" s="81">
        <v>451.2</v>
      </c>
      <c r="F18" s="82"/>
      <c r="G18" s="85"/>
      <c r="H18" s="86"/>
      <c r="I18" s="86"/>
      <c r="J18" s="86"/>
      <c r="K18" s="86"/>
      <c r="L18" s="86"/>
      <c r="M18" s="86"/>
      <c r="N18" s="86"/>
      <c r="O18" s="8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>
        <v>376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2"/>
      <c r="AW18" s="92"/>
      <c r="AX18" s="92"/>
      <c r="AY18" s="92">
        <v>75.2</v>
      </c>
      <c r="AZ18" s="92"/>
      <c r="BA18" s="92"/>
      <c r="BB18" s="92"/>
      <c r="BC18" s="92"/>
      <c r="BD18" s="245"/>
      <c r="BE18" s="246"/>
    </row>
    <row r="19" spans="1:57" x14ac:dyDescent="0.3">
      <c r="A19" s="66">
        <v>44697</v>
      </c>
      <c r="B19" s="62" t="s">
        <v>128</v>
      </c>
      <c r="C19" s="62"/>
      <c r="D19" s="74"/>
      <c r="E19" s="81">
        <v>274.56</v>
      </c>
      <c r="F19" s="82"/>
      <c r="G19" s="85"/>
      <c r="H19" s="86"/>
      <c r="I19" s="86"/>
      <c r="J19" s="86"/>
      <c r="K19" s="86"/>
      <c r="L19" s="86"/>
      <c r="M19" s="86"/>
      <c r="N19" s="86"/>
      <c r="O19" s="8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>
        <v>228.8</v>
      </c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2"/>
      <c r="AW19" s="92"/>
      <c r="AX19" s="92"/>
      <c r="AY19" s="92">
        <v>45.76</v>
      </c>
      <c r="AZ19" s="92"/>
      <c r="BA19" s="92"/>
      <c r="BB19" s="92"/>
      <c r="BC19" s="92"/>
      <c r="BD19" s="245"/>
      <c r="BE19" s="246"/>
    </row>
    <row r="20" spans="1:57" x14ac:dyDescent="0.3">
      <c r="A20" s="66">
        <v>44697</v>
      </c>
      <c r="B20" s="62" t="s">
        <v>129</v>
      </c>
      <c r="C20" s="62"/>
      <c r="D20" s="74"/>
      <c r="E20" s="81">
        <v>192</v>
      </c>
      <c r="F20" s="82"/>
      <c r="G20" s="85"/>
      <c r="H20" s="86"/>
      <c r="I20" s="86"/>
      <c r="J20" s="86"/>
      <c r="K20" s="86"/>
      <c r="L20" s="86"/>
      <c r="M20" s="86"/>
      <c r="N20" s="86"/>
      <c r="O20" s="86"/>
      <c r="P20" s="91">
        <v>192</v>
      </c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  <c r="AW20" s="92"/>
      <c r="AX20" s="92"/>
      <c r="AY20" s="92"/>
      <c r="AZ20" s="92"/>
      <c r="BA20" s="92"/>
      <c r="BB20" s="92"/>
      <c r="BC20" s="92"/>
      <c r="BD20" s="245"/>
      <c r="BE20" s="246"/>
    </row>
    <row r="21" spans="1:57" x14ac:dyDescent="0.3">
      <c r="A21" s="66">
        <v>44697</v>
      </c>
      <c r="B21" s="62" t="s">
        <v>130</v>
      </c>
      <c r="C21" s="62"/>
      <c r="D21" s="74"/>
      <c r="E21" s="81">
        <v>48</v>
      </c>
      <c r="F21" s="82"/>
      <c r="G21" s="85"/>
      <c r="H21" s="86"/>
      <c r="I21" s="86"/>
      <c r="J21" s="86"/>
      <c r="K21" s="86"/>
      <c r="L21" s="86"/>
      <c r="M21" s="86"/>
      <c r="N21" s="86"/>
      <c r="O21" s="86"/>
      <c r="P21" s="91"/>
      <c r="Q21" s="91">
        <v>48</v>
      </c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2"/>
      <c r="AX21" s="92"/>
      <c r="AY21" s="92"/>
      <c r="AZ21" s="92"/>
      <c r="BA21" s="92"/>
      <c r="BB21" s="92"/>
      <c r="BC21" s="92"/>
      <c r="BD21" s="243"/>
      <c r="BE21" s="244"/>
    </row>
    <row r="22" spans="1:57" x14ac:dyDescent="0.3">
      <c r="A22" s="66">
        <v>44697</v>
      </c>
      <c r="B22" s="62" t="s">
        <v>131</v>
      </c>
      <c r="C22" s="62"/>
      <c r="D22" s="74"/>
      <c r="E22" s="81">
        <v>10.199999999999999</v>
      </c>
      <c r="F22" s="82"/>
      <c r="G22" s="85"/>
      <c r="H22" s="86"/>
      <c r="I22" s="86"/>
      <c r="J22" s="86"/>
      <c r="K22" s="86"/>
      <c r="L22" s="86"/>
      <c r="M22" s="86"/>
      <c r="N22" s="86"/>
      <c r="O22" s="86"/>
      <c r="P22" s="91"/>
      <c r="Q22" s="91"/>
      <c r="R22" s="91">
        <v>10.199999999999999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2"/>
      <c r="AW22" s="92"/>
      <c r="AX22" s="92"/>
      <c r="AY22" s="92"/>
      <c r="AZ22" s="92"/>
      <c r="BA22" s="92"/>
      <c r="BB22" s="92"/>
      <c r="BC22" s="92"/>
      <c r="BD22" s="243">
        <f>SUM(G16:O22)</f>
        <v>520.19000000000005</v>
      </c>
      <c r="BE22" s="244">
        <f>SUM(P16:BC22)</f>
        <v>1395.96</v>
      </c>
    </row>
    <row r="23" spans="1:57" x14ac:dyDescent="0.3">
      <c r="A23" s="66">
        <v>44718</v>
      </c>
      <c r="B23" s="62" t="s">
        <v>141</v>
      </c>
      <c r="C23" s="62"/>
      <c r="D23" s="74"/>
      <c r="E23" s="214">
        <v>7.5</v>
      </c>
      <c r="F23" s="82"/>
      <c r="G23" s="85"/>
      <c r="H23" s="86"/>
      <c r="I23" s="86"/>
      <c r="J23" s="86"/>
      <c r="K23" s="86"/>
      <c r="L23" s="86"/>
      <c r="M23" s="86"/>
      <c r="N23" s="86"/>
      <c r="O23" s="86">
        <v>7.5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  <c r="AW23" s="92"/>
      <c r="AX23" s="92"/>
      <c r="AY23" s="92"/>
      <c r="AZ23" s="92"/>
      <c r="BA23" s="92"/>
      <c r="BB23" s="92"/>
      <c r="BC23" s="92"/>
      <c r="BD23" s="243"/>
      <c r="BE23" s="244"/>
    </row>
    <row r="24" spans="1:57" x14ac:dyDescent="0.3">
      <c r="A24" s="66">
        <v>44719</v>
      </c>
      <c r="B24" s="62" t="s">
        <v>125</v>
      </c>
      <c r="C24" s="62"/>
      <c r="D24" s="74"/>
      <c r="E24" s="214">
        <v>7.5</v>
      </c>
      <c r="F24" s="82"/>
      <c r="G24" s="85"/>
      <c r="H24" s="86"/>
      <c r="I24" s="86"/>
      <c r="J24" s="86"/>
      <c r="K24" s="86"/>
      <c r="L24" s="86"/>
      <c r="M24" s="86"/>
      <c r="N24" s="86"/>
      <c r="O24" s="86">
        <v>7.5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2"/>
      <c r="AW24" s="92"/>
      <c r="AX24" s="92"/>
      <c r="AY24" s="92"/>
      <c r="AZ24" s="92"/>
      <c r="BA24" s="92"/>
      <c r="BB24" s="92"/>
      <c r="BC24" s="92"/>
      <c r="BD24" s="243"/>
      <c r="BE24" s="244"/>
    </row>
    <row r="25" spans="1:57" x14ac:dyDescent="0.3">
      <c r="A25" s="66">
        <v>44719</v>
      </c>
      <c r="B25" s="62" t="s">
        <v>142</v>
      </c>
      <c r="C25" s="62"/>
      <c r="D25" s="74"/>
      <c r="E25" s="214">
        <v>7.5</v>
      </c>
      <c r="F25" s="82"/>
      <c r="G25" s="85"/>
      <c r="H25" s="86"/>
      <c r="I25" s="86"/>
      <c r="J25" s="86"/>
      <c r="K25" s="86"/>
      <c r="L25" s="86"/>
      <c r="M25" s="86"/>
      <c r="N25" s="86"/>
      <c r="O25" s="86">
        <v>7.5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2"/>
      <c r="AW25" s="92"/>
      <c r="AX25" s="92"/>
      <c r="AY25" s="92"/>
      <c r="AZ25" s="92"/>
      <c r="BA25" s="92"/>
      <c r="BB25" s="92"/>
      <c r="BC25" s="92"/>
      <c r="BD25" s="243"/>
      <c r="BE25" s="244"/>
    </row>
    <row r="26" spans="1:57" x14ac:dyDescent="0.3">
      <c r="A26" s="66">
        <v>44732</v>
      </c>
      <c r="B26" s="62" t="s">
        <v>104</v>
      </c>
      <c r="C26" s="62"/>
      <c r="D26" s="74"/>
      <c r="E26" s="81">
        <v>451.2</v>
      </c>
      <c r="F26" s="82"/>
      <c r="G26" s="85"/>
      <c r="H26" s="86"/>
      <c r="I26" s="86"/>
      <c r="J26" s="86"/>
      <c r="K26" s="86"/>
      <c r="L26" s="86"/>
      <c r="M26" s="86"/>
      <c r="N26" s="86"/>
      <c r="O26" s="86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>
        <v>451.2</v>
      </c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2"/>
      <c r="AW26" s="92"/>
      <c r="AX26" s="92"/>
      <c r="AY26" s="92"/>
      <c r="AZ26" s="92"/>
      <c r="BA26" s="92"/>
      <c r="BB26" s="92"/>
      <c r="BC26" s="92"/>
      <c r="BD26" s="243"/>
      <c r="BE26" s="244"/>
    </row>
    <row r="27" spans="1:57" x14ac:dyDescent="0.3">
      <c r="A27" s="66">
        <v>44732</v>
      </c>
      <c r="B27" s="62" t="s">
        <v>135</v>
      </c>
      <c r="C27" s="62"/>
      <c r="D27" s="74"/>
      <c r="E27" s="81">
        <v>195.4</v>
      </c>
      <c r="F27" s="82"/>
      <c r="G27" s="85"/>
      <c r="H27" s="86"/>
      <c r="I27" s="86"/>
      <c r="J27" s="86"/>
      <c r="K27" s="86"/>
      <c r="L27" s="86"/>
      <c r="M27" s="86"/>
      <c r="N27" s="86"/>
      <c r="O27" s="86"/>
      <c r="P27" s="91">
        <v>195.4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  <c r="AW27" s="92"/>
      <c r="AX27" s="92"/>
      <c r="AY27" s="92"/>
      <c r="AZ27" s="92"/>
      <c r="BA27" s="92"/>
      <c r="BB27" s="92"/>
      <c r="BC27" s="92"/>
      <c r="BD27" s="243"/>
      <c r="BE27" s="244"/>
    </row>
    <row r="28" spans="1:57" x14ac:dyDescent="0.3">
      <c r="A28" s="66">
        <v>44732</v>
      </c>
      <c r="B28" s="62" t="s">
        <v>136</v>
      </c>
      <c r="C28" s="62"/>
      <c r="D28" s="74"/>
      <c r="E28" s="81">
        <v>48.8</v>
      </c>
      <c r="F28" s="82"/>
      <c r="G28" s="85"/>
      <c r="H28" s="86"/>
      <c r="I28" s="86"/>
      <c r="J28" s="86"/>
      <c r="K28" s="86"/>
      <c r="L28" s="86"/>
      <c r="M28" s="86"/>
      <c r="N28" s="86"/>
      <c r="O28" s="86"/>
      <c r="P28" s="91"/>
      <c r="Q28" s="91">
        <v>48.8</v>
      </c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2"/>
      <c r="AW28" s="92"/>
      <c r="AX28" s="92"/>
      <c r="AY28" s="92"/>
      <c r="AZ28" s="92"/>
      <c r="BA28" s="92"/>
      <c r="BB28" s="92"/>
      <c r="BC28" s="92"/>
      <c r="BD28" s="245"/>
      <c r="BE28" s="246"/>
    </row>
    <row r="29" spans="1:57" x14ac:dyDescent="0.3">
      <c r="A29" s="66">
        <v>44732</v>
      </c>
      <c r="B29" s="62" t="s">
        <v>137</v>
      </c>
      <c r="C29" s="62"/>
      <c r="D29" s="74"/>
      <c r="E29" s="81">
        <v>384</v>
      </c>
      <c r="F29" s="82"/>
      <c r="G29" s="85"/>
      <c r="H29" s="86"/>
      <c r="I29" s="86"/>
      <c r="J29" s="86"/>
      <c r="K29" s="86"/>
      <c r="L29" s="86"/>
      <c r="M29" s="86"/>
      <c r="N29" s="86"/>
      <c r="O29" s="86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>
        <v>384</v>
      </c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  <c r="AW29" s="92"/>
      <c r="AX29" s="92"/>
      <c r="AY29" s="92"/>
      <c r="AZ29" s="92"/>
      <c r="BA29" s="92"/>
      <c r="BB29" s="92"/>
      <c r="BC29" s="92"/>
      <c r="BD29" s="243"/>
      <c r="BE29" s="244"/>
    </row>
    <row r="30" spans="1:57" x14ac:dyDescent="0.3">
      <c r="A30" s="66">
        <v>44732</v>
      </c>
      <c r="B30" s="62" t="s">
        <v>138</v>
      </c>
      <c r="C30" s="62"/>
      <c r="D30" s="74"/>
      <c r="E30" s="81">
        <v>17.399999999999999</v>
      </c>
      <c r="F30" s="82"/>
      <c r="G30" s="85"/>
      <c r="H30" s="86"/>
      <c r="I30" s="86"/>
      <c r="J30" s="86"/>
      <c r="K30" s="86"/>
      <c r="L30" s="86"/>
      <c r="M30" s="86"/>
      <c r="N30" s="86"/>
      <c r="O30" s="86"/>
      <c r="P30" s="91"/>
      <c r="Q30" s="91"/>
      <c r="R30" s="91">
        <v>17.399999999999999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  <c r="AW30" s="92"/>
      <c r="AX30" s="92"/>
      <c r="AY30" s="92"/>
      <c r="AZ30" s="92"/>
      <c r="BA30" s="92"/>
      <c r="BB30" s="92"/>
      <c r="BC30" s="92"/>
      <c r="BD30" s="245"/>
      <c r="BE30" s="246"/>
    </row>
    <row r="31" spans="1:57" x14ac:dyDescent="0.3">
      <c r="A31" s="215">
        <v>44735</v>
      </c>
      <c r="B31" s="62" t="s">
        <v>139</v>
      </c>
      <c r="C31" s="62"/>
      <c r="D31" s="74"/>
      <c r="E31" s="81">
        <v>549.99</v>
      </c>
      <c r="F31" s="82"/>
      <c r="G31" s="85"/>
      <c r="H31" s="86"/>
      <c r="I31" s="86"/>
      <c r="J31" s="86"/>
      <c r="K31" s="86"/>
      <c r="L31" s="86"/>
      <c r="M31" s="86"/>
      <c r="N31" s="86"/>
      <c r="O31" s="86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>
        <v>549.99</v>
      </c>
      <c r="AU31" s="91"/>
      <c r="AV31" s="92"/>
      <c r="AW31" s="92"/>
      <c r="AX31" s="92"/>
      <c r="AY31" s="92"/>
      <c r="AZ31" s="92"/>
      <c r="BA31" s="92"/>
      <c r="BB31" s="92"/>
      <c r="BC31" s="92"/>
      <c r="BD31" s="243"/>
      <c r="BE31" s="244"/>
    </row>
    <row r="32" spans="1:57" x14ac:dyDescent="0.3">
      <c r="A32" s="215">
        <v>44735</v>
      </c>
      <c r="B32" s="62" t="s">
        <v>140</v>
      </c>
      <c r="C32" s="62"/>
      <c r="D32" s="74"/>
      <c r="E32" s="81">
        <v>400</v>
      </c>
      <c r="F32" s="82"/>
      <c r="G32" s="85"/>
      <c r="H32" s="86"/>
      <c r="I32" s="86"/>
      <c r="J32" s="86"/>
      <c r="K32" s="86"/>
      <c r="L32" s="86"/>
      <c r="M32" s="86"/>
      <c r="N32" s="86"/>
      <c r="O32" s="86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>
        <v>400</v>
      </c>
      <c r="AP32" s="91"/>
      <c r="AQ32" s="91"/>
      <c r="AR32" s="91"/>
      <c r="AS32" s="91"/>
      <c r="AT32" s="91"/>
      <c r="AU32" s="91"/>
      <c r="AV32" s="92"/>
      <c r="AW32" s="92"/>
      <c r="AX32" s="92"/>
      <c r="AY32" s="92"/>
      <c r="AZ32" s="92"/>
      <c r="BA32" s="92"/>
      <c r="BB32" s="92"/>
      <c r="BC32" s="92"/>
      <c r="BD32" s="243">
        <f>SUM(G23:O32)</f>
        <v>22.5</v>
      </c>
      <c r="BE32" s="244">
        <f>SUM(P26:BC32)</f>
        <v>2046.7900000000002</v>
      </c>
    </row>
    <row r="33" spans="1:57" x14ac:dyDescent="0.3">
      <c r="A33" s="215">
        <v>44743</v>
      </c>
      <c r="B33" s="62" t="s">
        <v>145</v>
      </c>
      <c r="C33" s="62"/>
      <c r="D33" s="74"/>
      <c r="E33" s="81">
        <v>614.71</v>
      </c>
      <c r="F33" s="82"/>
      <c r="G33" s="85"/>
      <c r="H33" s="86"/>
      <c r="I33" s="86"/>
      <c r="J33" s="86"/>
      <c r="K33" s="86"/>
      <c r="L33" s="86"/>
      <c r="M33" s="86"/>
      <c r="N33" s="86"/>
      <c r="O33" s="86"/>
      <c r="P33" s="91"/>
      <c r="Q33" s="91"/>
      <c r="R33" s="91"/>
      <c r="S33" s="91"/>
      <c r="T33" s="91"/>
      <c r="U33" s="91"/>
      <c r="V33" s="91"/>
      <c r="W33" s="91"/>
      <c r="X33" s="91"/>
      <c r="Y33" s="91">
        <v>614.71</v>
      </c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2"/>
      <c r="AW33" s="92"/>
      <c r="AX33" s="92"/>
      <c r="AY33" s="92"/>
      <c r="AZ33" s="92"/>
      <c r="BA33" s="92"/>
      <c r="BB33" s="92"/>
      <c r="BC33" s="92"/>
      <c r="BD33" s="245"/>
      <c r="BE33" s="246"/>
    </row>
    <row r="34" spans="1:57" x14ac:dyDescent="0.3">
      <c r="A34" s="215">
        <v>44743</v>
      </c>
      <c r="B34" s="62" t="s">
        <v>146</v>
      </c>
      <c r="C34" s="62"/>
      <c r="D34" s="74"/>
      <c r="E34" s="81">
        <v>132</v>
      </c>
      <c r="F34" s="82"/>
      <c r="G34" s="85"/>
      <c r="H34" s="86"/>
      <c r="I34" s="86"/>
      <c r="J34" s="86"/>
      <c r="K34" s="86"/>
      <c r="L34" s="86"/>
      <c r="M34" s="86"/>
      <c r="N34" s="86"/>
      <c r="O34" s="86"/>
      <c r="P34" s="91"/>
      <c r="Q34" s="91"/>
      <c r="R34" s="91"/>
      <c r="S34" s="91"/>
      <c r="T34" s="91">
        <v>132</v>
      </c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2"/>
      <c r="AW34" s="92"/>
      <c r="AX34" s="92"/>
      <c r="AY34" s="92"/>
      <c r="AZ34" s="92"/>
      <c r="BA34" s="92"/>
      <c r="BB34" s="92"/>
      <c r="BC34" s="92"/>
      <c r="BD34" s="245"/>
      <c r="BE34" s="246"/>
    </row>
    <row r="35" spans="1:57" x14ac:dyDescent="0.3">
      <c r="A35" s="215">
        <v>44760</v>
      </c>
      <c r="B35" s="62" t="s">
        <v>147</v>
      </c>
      <c r="C35" s="62"/>
      <c r="D35" s="74"/>
      <c r="E35" s="81">
        <v>100</v>
      </c>
      <c r="F35" s="82"/>
      <c r="G35" s="85"/>
      <c r="H35" s="86"/>
      <c r="I35" s="86"/>
      <c r="J35" s="86"/>
      <c r="K35" s="86"/>
      <c r="L35" s="86"/>
      <c r="M35" s="86"/>
      <c r="N35" s="86"/>
      <c r="O35" s="86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>
        <v>100</v>
      </c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2"/>
      <c r="AW35" s="92"/>
      <c r="AX35" s="92"/>
      <c r="AY35" s="92"/>
      <c r="AZ35" s="92"/>
      <c r="BA35" s="92"/>
      <c r="BB35" s="92"/>
      <c r="BC35" s="92"/>
      <c r="BD35" s="243"/>
      <c r="BE35" s="244"/>
    </row>
    <row r="36" spans="1:57" x14ac:dyDescent="0.3">
      <c r="A36" s="215">
        <v>44760</v>
      </c>
      <c r="B36" s="62" t="s">
        <v>148</v>
      </c>
      <c r="C36" s="62"/>
      <c r="D36" s="74"/>
      <c r="E36" s="81">
        <v>195.4</v>
      </c>
      <c r="F36" s="82"/>
      <c r="G36" s="85"/>
      <c r="H36" s="86"/>
      <c r="I36" s="86"/>
      <c r="J36" s="86"/>
      <c r="K36" s="86"/>
      <c r="L36" s="86"/>
      <c r="M36" s="86"/>
      <c r="N36" s="86"/>
      <c r="O36" s="86"/>
      <c r="P36" s="91">
        <v>195.4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2"/>
      <c r="AW36" s="92"/>
      <c r="AX36" s="92"/>
      <c r="AY36" s="92"/>
      <c r="AZ36" s="92"/>
      <c r="BA36" s="92"/>
      <c r="BB36" s="92"/>
      <c r="BC36" s="92"/>
      <c r="BD36" s="245"/>
      <c r="BE36" s="246"/>
    </row>
    <row r="37" spans="1:57" x14ac:dyDescent="0.3">
      <c r="A37" s="215">
        <v>44760</v>
      </c>
      <c r="B37" s="62" t="s">
        <v>127</v>
      </c>
      <c r="C37" s="62"/>
      <c r="D37" s="74"/>
      <c r="E37" s="81">
        <v>48.8</v>
      </c>
      <c r="F37" s="82"/>
      <c r="G37" s="85"/>
      <c r="H37" s="86"/>
      <c r="I37" s="86"/>
      <c r="J37" s="86"/>
      <c r="K37" s="86"/>
      <c r="L37" s="86"/>
      <c r="M37" s="86"/>
      <c r="N37" s="86"/>
      <c r="O37" s="86"/>
      <c r="P37" s="91"/>
      <c r="Q37" s="91">
        <v>48.8</v>
      </c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2"/>
      <c r="AW37" s="92"/>
      <c r="AX37" s="92"/>
      <c r="AY37" s="92"/>
      <c r="AZ37" s="92"/>
      <c r="BA37" s="92"/>
      <c r="BB37" s="92"/>
      <c r="BC37" s="92"/>
      <c r="BD37" s="243">
        <f>SUM(G33:O37)</f>
        <v>0</v>
      </c>
      <c r="BE37" s="244">
        <f>SUM(P33:BC37)</f>
        <v>1090.9100000000001</v>
      </c>
    </row>
    <row r="38" spans="1:57" x14ac:dyDescent="0.3">
      <c r="A38" s="215">
        <v>44776</v>
      </c>
      <c r="B38" s="62" t="s">
        <v>174</v>
      </c>
      <c r="C38" s="62"/>
      <c r="D38" s="74"/>
      <c r="E38" s="214">
        <v>90</v>
      </c>
      <c r="F38" s="82"/>
      <c r="G38" s="85"/>
      <c r="H38" s="86"/>
      <c r="I38" s="86"/>
      <c r="J38" s="86"/>
      <c r="K38" s="86"/>
      <c r="L38" s="86"/>
      <c r="M38" s="86"/>
      <c r="N38" s="86"/>
      <c r="O38" s="86">
        <v>90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2"/>
      <c r="AW38" s="92"/>
      <c r="AX38" s="92"/>
      <c r="AY38" s="92"/>
      <c r="AZ38" s="92"/>
      <c r="BA38" s="92"/>
      <c r="BB38" s="92"/>
      <c r="BC38" s="92"/>
      <c r="BD38" s="243"/>
      <c r="BE38" s="244"/>
    </row>
    <row r="39" spans="1:57" x14ac:dyDescent="0.3">
      <c r="A39" s="215">
        <v>44777</v>
      </c>
      <c r="B39" s="62" t="s">
        <v>171</v>
      </c>
      <c r="C39" s="62"/>
      <c r="D39" s="74"/>
      <c r="E39" s="214">
        <v>30</v>
      </c>
      <c r="F39" s="82"/>
      <c r="G39" s="85"/>
      <c r="H39" s="86"/>
      <c r="I39" s="86"/>
      <c r="J39" s="86"/>
      <c r="K39" s="86"/>
      <c r="L39" s="86"/>
      <c r="M39" s="86"/>
      <c r="N39" s="86"/>
      <c r="O39" s="86">
        <v>30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2"/>
      <c r="AW39" s="92"/>
      <c r="AX39" s="92"/>
      <c r="AY39" s="92"/>
      <c r="AZ39" s="92"/>
      <c r="BA39" s="92"/>
      <c r="BB39" s="92"/>
      <c r="BC39" s="92"/>
      <c r="BD39" s="243"/>
      <c r="BE39" s="244"/>
    </row>
    <row r="40" spans="1:57" x14ac:dyDescent="0.3">
      <c r="A40" s="215">
        <v>44781</v>
      </c>
      <c r="B40" s="62" t="s">
        <v>125</v>
      </c>
      <c r="C40" s="62"/>
      <c r="D40" s="74"/>
      <c r="E40" s="214">
        <v>7.5</v>
      </c>
      <c r="F40" s="82"/>
      <c r="G40" s="85"/>
      <c r="H40" s="86"/>
      <c r="I40" s="86"/>
      <c r="J40" s="86"/>
      <c r="K40" s="86"/>
      <c r="L40" s="86"/>
      <c r="M40" s="86"/>
      <c r="N40" s="86"/>
      <c r="O40" s="86">
        <v>7.5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2"/>
      <c r="AW40" s="92"/>
      <c r="AX40" s="92"/>
      <c r="AY40" s="92"/>
      <c r="AZ40" s="92"/>
      <c r="BA40" s="92"/>
      <c r="BB40" s="92"/>
      <c r="BC40" s="92"/>
      <c r="BD40" s="243"/>
      <c r="BE40" s="244"/>
    </row>
    <row r="41" spans="1:57" s="239" customFormat="1" x14ac:dyDescent="0.3">
      <c r="A41" s="235">
        <v>44788</v>
      </c>
      <c r="B41" s="236" t="s">
        <v>104</v>
      </c>
      <c r="C41" s="236"/>
      <c r="D41" s="237"/>
      <c r="E41" s="240">
        <v>451.6</v>
      </c>
      <c r="F41" s="238"/>
      <c r="G41" s="85"/>
      <c r="H41" s="86"/>
      <c r="I41" s="86"/>
      <c r="J41" s="86"/>
      <c r="K41" s="86"/>
      <c r="L41" s="86"/>
      <c r="M41" s="86"/>
      <c r="N41" s="86"/>
      <c r="O41" s="86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>
        <v>451.2</v>
      </c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2"/>
      <c r="AW41" s="92"/>
      <c r="AX41" s="92"/>
      <c r="AY41" s="92"/>
      <c r="AZ41" s="92"/>
      <c r="BA41" s="92"/>
      <c r="BB41" s="92"/>
      <c r="BC41" s="92"/>
      <c r="BD41" s="245"/>
      <c r="BE41" s="246"/>
    </row>
    <row r="42" spans="1:57" s="224" customFormat="1" x14ac:dyDescent="0.3">
      <c r="A42" s="235">
        <v>44788</v>
      </c>
      <c r="B42" s="62" t="s">
        <v>167</v>
      </c>
      <c r="C42" s="62"/>
      <c r="D42" s="74"/>
      <c r="E42" s="233">
        <v>71.989999999999995</v>
      </c>
      <c r="F42" s="221"/>
      <c r="G42" s="222"/>
      <c r="H42" s="220"/>
      <c r="I42" s="220"/>
      <c r="J42" s="220"/>
      <c r="K42" s="220"/>
      <c r="L42" s="220"/>
      <c r="M42" s="220"/>
      <c r="N42" s="220"/>
      <c r="O42" s="220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>
        <v>71.989999999999995</v>
      </c>
      <c r="AR42" s="219"/>
      <c r="AS42" s="219"/>
      <c r="AT42" s="219"/>
      <c r="AU42" s="219"/>
      <c r="AV42" s="223"/>
      <c r="AW42" s="223"/>
      <c r="AX42" s="92"/>
      <c r="AY42" s="92"/>
      <c r="AZ42" s="92"/>
      <c r="BA42" s="92"/>
      <c r="BB42" s="92"/>
      <c r="BC42" s="92"/>
      <c r="BD42" s="245"/>
      <c r="BE42" s="246"/>
    </row>
    <row r="43" spans="1:57" x14ac:dyDescent="0.3">
      <c r="A43" s="235">
        <v>44788</v>
      </c>
      <c r="B43" s="62" t="s">
        <v>168</v>
      </c>
      <c r="C43" s="62"/>
      <c r="D43" s="74"/>
      <c r="E43" s="214">
        <v>195.4</v>
      </c>
      <c r="F43" s="82"/>
      <c r="G43" s="85"/>
      <c r="H43" s="86"/>
      <c r="I43" s="86"/>
      <c r="J43" s="86"/>
      <c r="K43" s="86"/>
      <c r="L43" s="86"/>
      <c r="M43" s="86"/>
      <c r="N43" s="86"/>
      <c r="O43" s="86"/>
      <c r="P43" s="91">
        <v>195.4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2"/>
      <c r="AW43" s="92"/>
      <c r="AX43" s="92"/>
      <c r="AY43" s="92"/>
      <c r="AZ43" s="92"/>
      <c r="BA43" s="92"/>
      <c r="BB43" s="92"/>
      <c r="BC43" s="92"/>
      <c r="BD43" s="243"/>
      <c r="BE43" s="244"/>
    </row>
    <row r="44" spans="1:57" x14ac:dyDescent="0.3">
      <c r="A44" s="235"/>
      <c r="B44" s="62" t="s">
        <v>172</v>
      </c>
      <c r="C44" s="62"/>
      <c r="D44" s="74"/>
      <c r="E44" s="214"/>
      <c r="F44" s="82"/>
      <c r="G44" s="85"/>
      <c r="H44" s="86"/>
      <c r="I44" s="86"/>
      <c r="J44" s="86"/>
      <c r="K44" s="86"/>
      <c r="L44" s="86"/>
      <c r="M44" s="86"/>
      <c r="N44" s="86"/>
      <c r="O44" s="86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2"/>
      <c r="AW44" s="92"/>
      <c r="AX44" s="92"/>
      <c r="AY44" s="92"/>
      <c r="AZ44" s="92"/>
      <c r="BA44" s="92"/>
      <c r="BB44" s="92"/>
      <c r="BC44" s="92"/>
      <c r="BD44" s="243"/>
      <c r="BE44" s="244"/>
    </row>
    <row r="45" spans="1:57" x14ac:dyDescent="0.3">
      <c r="A45" s="235">
        <v>44788</v>
      </c>
      <c r="B45" s="62" t="s">
        <v>169</v>
      </c>
      <c r="C45" s="62"/>
      <c r="D45" s="74"/>
      <c r="E45" s="214">
        <v>48.8</v>
      </c>
      <c r="F45" s="82"/>
      <c r="G45" s="85"/>
      <c r="H45" s="86"/>
      <c r="I45" s="86"/>
      <c r="J45" s="86"/>
      <c r="K45" s="86"/>
      <c r="L45" s="86"/>
      <c r="M45" s="86"/>
      <c r="N45" s="86"/>
      <c r="O45" s="86"/>
      <c r="P45" s="91"/>
      <c r="Q45" s="91">
        <v>48.8</v>
      </c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2"/>
      <c r="AW45" s="92"/>
      <c r="AX45" s="92"/>
      <c r="AY45" s="92"/>
      <c r="AZ45" s="92"/>
      <c r="BA45" s="92"/>
      <c r="BB45" s="92"/>
      <c r="BC45" s="92"/>
      <c r="BD45" s="243"/>
      <c r="BE45" s="244"/>
    </row>
    <row r="46" spans="1:57" x14ac:dyDescent="0.3">
      <c r="A46" s="215">
        <v>44796</v>
      </c>
      <c r="B46" s="62" t="s">
        <v>170</v>
      </c>
      <c r="C46" s="62"/>
      <c r="D46" s="74"/>
      <c r="E46" s="214">
        <v>946.8</v>
      </c>
      <c r="F46" s="82"/>
      <c r="G46" s="85"/>
      <c r="H46" s="86"/>
      <c r="I46" s="86"/>
      <c r="J46" s="86"/>
      <c r="K46" s="86"/>
      <c r="L46" s="86"/>
      <c r="M46" s="86"/>
      <c r="N46" s="86"/>
      <c r="O46" s="86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>
        <v>946.8</v>
      </c>
      <c r="AU46" s="91"/>
      <c r="AV46" s="92"/>
      <c r="AW46" s="92"/>
      <c r="AX46" s="92"/>
      <c r="AY46" s="92"/>
      <c r="AZ46" s="92"/>
      <c r="BA46" s="92"/>
      <c r="BB46" s="92"/>
      <c r="BC46" s="92"/>
      <c r="BD46" s="243">
        <f>SUM(G38:O46)</f>
        <v>127.5</v>
      </c>
      <c r="BE46" s="244">
        <f>SUM(P38:BC46)</f>
        <v>1714.1899999999998</v>
      </c>
    </row>
    <row r="47" spans="1:57" x14ac:dyDescent="0.3">
      <c r="A47" s="215"/>
      <c r="B47" s="62"/>
      <c r="C47" s="62"/>
      <c r="D47" s="74"/>
      <c r="E47" s="214"/>
      <c r="F47" s="82"/>
      <c r="G47" s="85"/>
      <c r="H47" s="86"/>
      <c r="I47" s="86"/>
      <c r="J47" s="86"/>
      <c r="K47" s="86"/>
      <c r="L47" s="86"/>
      <c r="M47" s="86"/>
      <c r="N47" s="86"/>
      <c r="O47" s="86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2"/>
      <c r="AW47" s="92"/>
      <c r="AX47" s="92"/>
      <c r="AY47" s="92"/>
      <c r="AZ47" s="92"/>
      <c r="BA47" s="92"/>
      <c r="BB47" s="92"/>
      <c r="BC47" s="92"/>
      <c r="BD47" s="245"/>
      <c r="BE47" s="246"/>
    </row>
    <row r="48" spans="1:57" x14ac:dyDescent="0.3">
      <c r="A48" s="215"/>
      <c r="B48" s="62"/>
      <c r="C48" s="62"/>
      <c r="D48" s="74"/>
      <c r="E48" s="81"/>
      <c r="F48" s="82"/>
      <c r="G48" s="85"/>
      <c r="H48" s="86"/>
      <c r="I48" s="86"/>
      <c r="J48" s="86"/>
      <c r="K48" s="86"/>
      <c r="L48" s="86"/>
      <c r="M48" s="86"/>
      <c r="N48" s="86"/>
      <c r="O48" s="86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  <c r="AW48" s="92"/>
      <c r="AX48" s="92"/>
      <c r="AY48" s="92"/>
      <c r="AZ48" s="92"/>
      <c r="BA48" s="92"/>
      <c r="BB48" s="92"/>
      <c r="BC48" s="92"/>
      <c r="BD48" s="245"/>
      <c r="BE48" s="246"/>
    </row>
    <row r="49" spans="1:57" s="239" customFormat="1" x14ac:dyDescent="0.3">
      <c r="A49" s="235"/>
      <c r="B49" s="236"/>
      <c r="C49" s="236"/>
      <c r="D49" s="237"/>
      <c r="E49" s="240"/>
      <c r="F49" s="238"/>
      <c r="G49" s="85"/>
      <c r="H49" s="86"/>
      <c r="I49" s="86"/>
      <c r="J49" s="86"/>
      <c r="K49" s="86"/>
      <c r="L49" s="86"/>
      <c r="M49" s="86"/>
      <c r="N49" s="86"/>
      <c r="O49" s="86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2"/>
      <c r="AW49" s="92"/>
      <c r="AX49" s="92"/>
      <c r="AY49" s="92"/>
      <c r="AZ49" s="92"/>
      <c r="BA49" s="92"/>
      <c r="BB49" s="92"/>
      <c r="BC49" s="92"/>
      <c r="BD49" s="245"/>
      <c r="BE49" s="246"/>
    </row>
    <row r="50" spans="1:57" s="239" customFormat="1" x14ac:dyDescent="0.3">
      <c r="A50" s="235"/>
      <c r="B50" s="236"/>
      <c r="C50" s="236"/>
      <c r="D50" s="237"/>
      <c r="E50" s="248"/>
      <c r="F50" s="238"/>
      <c r="G50" s="85"/>
      <c r="H50" s="86"/>
      <c r="I50" s="86"/>
      <c r="J50" s="86"/>
      <c r="K50" s="86"/>
      <c r="L50" s="86"/>
      <c r="M50" s="86"/>
      <c r="N50" s="86"/>
      <c r="O50" s="86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2"/>
      <c r="AW50" s="92"/>
      <c r="AX50" s="92"/>
      <c r="AY50" s="92"/>
      <c r="AZ50" s="92"/>
      <c r="BA50" s="92"/>
      <c r="BB50" s="92"/>
      <c r="BC50" s="92"/>
      <c r="BD50" s="245"/>
      <c r="BE50" s="246"/>
    </row>
    <row r="51" spans="1:57" s="239" customFormat="1" x14ac:dyDescent="0.3">
      <c r="A51" s="235"/>
      <c r="B51" s="236"/>
      <c r="C51" s="236"/>
      <c r="D51" s="237"/>
      <c r="E51" s="240"/>
      <c r="F51" s="238"/>
      <c r="G51" s="85"/>
      <c r="H51" s="86"/>
      <c r="I51" s="86"/>
      <c r="J51" s="86"/>
      <c r="K51" s="86"/>
      <c r="L51" s="86"/>
      <c r="M51" s="86"/>
      <c r="N51" s="86"/>
      <c r="O51" s="86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2"/>
      <c r="AW51" s="92"/>
      <c r="AX51" s="92"/>
      <c r="AY51" s="92"/>
      <c r="AZ51" s="92"/>
      <c r="BA51" s="92"/>
      <c r="BB51" s="92"/>
      <c r="BC51" s="92"/>
      <c r="BD51" s="245"/>
      <c r="BE51" s="246"/>
    </row>
    <row r="52" spans="1:57" x14ac:dyDescent="0.3">
      <c r="A52" s="66"/>
      <c r="B52" s="232"/>
      <c r="C52" s="62"/>
      <c r="D52" s="74"/>
      <c r="E52" s="81"/>
      <c r="F52" s="82"/>
      <c r="G52" s="85"/>
      <c r="H52" s="86"/>
      <c r="I52" s="86"/>
      <c r="J52" s="86"/>
      <c r="K52" s="86"/>
      <c r="L52" s="86"/>
      <c r="M52" s="86"/>
      <c r="N52" s="86"/>
      <c r="O52" s="86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2"/>
      <c r="AW52" s="92"/>
      <c r="AX52" s="92"/>
      <c r="AY52" s="92"/>
      <c r="AZ52" s="92"/>
      <c r="BA52" s="92"/>
      <c r="BB52" s="92"/>
      <c r="BC52" s="92"/>
      <c r="BD52" s="51"/>
      <c r="BE52" s="13"/>
    </row>
    <row r="53" spans="1:57" x14ac:dyDescent="0.3">
      <c r="A53" s="66"/>
      <c r="B53" s="236"/>
      <c r="C53" s="62"/>
      <c r="D53" s="74"/>
      <c r="E53" s="81"/>
      <c r="F53" s="82"/>
      <c r="G53" s="85"/>
      <c r="H53" s="86"/>
      <c r="I53" s="86"/>
      <c r="J53" s="86"/>
      <c r="K53" s="86"/>
      <c r="L53" s="86"/>
      <c r="M53" s="86"/>
      <c r="N53" s="86"/>
      <c r="O53" s="86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2"/>
      <c r="AW53" s="92"/>
      <c r="AX53" s="92"/>
      <c r="AY53" s="92"/>
      <c r="AZ53" s="92"/>
      <c r="BA53" s="92"/>
      <c r="BB53" s="92"/>
      <c r="BC53" s="92"/>
      <c r="BD53" s="51"/>
      <c r="BE53" s="13"/>
    </row>
    <row r="54" spans="1:57" x14ac:dyDescent="0.3">
      <c r="A54" s="66"/>
      <c r="B54" s="62"/>
      <c r="C54" s="62"/>
      <c r="D54" s="74"/>
      <c r="E54" s="81"/>
      <c r="F54" s="82"/>
      <c r="G54" s="85"/>
      <c r="H54" s="86"/>
      <c r="I54" s="86"/>
      <c r="J54" s="86"/>
      <c r="K54" s="86"/>
      <c r="L54" s="86"/>
      <c r="M54" s="86"/>
      <c r="N54" s="86"/>
      <c r="O54" s="86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2"/>
      <c r="AW54" s="92"/>
      <c r="AX54" s="92"/>
      <c r="AY54" s="92"/>
      <c r="AZ54" s="92"/>
      <c r="BA54" s="92"/>
      <c r="BB54" s="92"/>
      <c r="BC54" s="92"/>
      <c r="BD54" s="51"/>
      <c r="BE54" s="13"/>
    </row>
    <row r="55" spans="1:57" x14ac:dyDescent="0.3">
      <c r="A55" s="66"/>
      <c r="B55" s="62"/>
      <c r="C55" s="62"/>
      <c r="D55" s="74"/>
      <c r="E55" s="81"/>
      <c r="F55" s="82"/>
      <c r="G55" s="85"/>
      <c r="H55" s="86"/>
      <c r="I55" s="86"/>
      <c r="J55" s="86"/>
      <c r="K55" s="86"/>
      <c r="L55" s="86"/>
      <c r="M55" s="86"/>
      <c r="N55" s="86"/>
      <c r="O55" s="86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2"/>
      <c r="AW55" s="92"/>
      <c r="AX55" s="51"/>
      <c r="AY55" s="92"/>
      <c r="AZ55" s="92"/>
      <c r="BA55" s="92"/>
      <c r="BB55" s="92"/>
      <c r="BC55" s="51"/>
      <c r="BD55" s="51"/>
      <c r="BE55" s="51"/>
    </row>
    <row r="56" spans="1:57" x14ac:dyDescent="0.3">
      <c r="A56" s="66"/>
      <c r="B56" s="62"/>
      <c r="C56" s="62"/>
      <c r="D56" s="74"/>
      <c r="E56" s="81"/>
      <c r="F56" s="82"/>
      <c r="G56" s="85"/>
      <c r="H56" s="86"/>
      <c r="I56" s="86"/>
      <c r="J56" s="86"/>
      <c r="K56" s="86"/>
      <c r="L56" s="86"/>
      <c r="M56" s="86"/>
      <c r="N56" s="86"/>
      <c r="O56" s="86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2"/>
      <c r="AW56" s="92"/>
      <c r="AX56" s="51"/>
      <c r="AY56" s="92"/>
      <c r="AZ56" s="92"/>
      <c r="BA56" s="92"/>
      <c r="BB56" s="92"/>
      <c r="BC56" s="92"/>
      <c r="BD56" s="245"/>
      <c r="BE56" s="246"/>
    </row>
    <row r="57" spans="1:57" x14ac:dyDescent="0.3">
      <c r="A57" s="66"/>
      <c r="B57" s="62"/>
      <c r="C57" s="62"/>
      <c r="D57" s="74"/>
      <c r="E57" s="214"/>
      <c r="F57" s="82"/>
      <c r="G57" s="85"/>
      <c r="H57" s="86"/>
      <c r="I57" s="86"/>
      <c r="J57" s="86"/>
      <c r="K57" s="86"/>
      <c r="L57" s="86"/>
      <c r="M57" s="86"/>
      <c r="N57" s="86"/>
      <c r="O57" s="86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2"/>
      <c r="AW57" s="92"/>
      <c r="AX57" s="51"/>
      <c r="AY57" s="13"/>
      <c r="AZ57" s="92"/>
      <c r="BA57" s="92"/>
      <c r="BB57" s="92"/>
      <c r="BC57" s="92"/>
      <c r="BD57" s="245"/>
      <c r="BE57" s="249"/>
    </row>
    <row r="58" spans="1:57" x14ac:dyDescent="0.3">
      <c r="A58" s="66"/>
      <c r="B58" s="62"/>
      <c r="C58" s="62"/>
      <c r="D58" s="74"/>
      <c r="E58" s="214"/>
      <c r="F58" s="82"/>
      <c r="G58" s="85"/>
      <c r="H58" s="86"/>
      <c r="I58" s="86"/>
      <c r="J58" s="86"/>
      <c r="K58" s="86"/>
      <c r="L58" s="86"/>
      <c r="M58" s="86"/>
      <c r="N58" s="86"/>
      <c r="O58" s="86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2"/>
      <c r="AW58" s="92"/>
      <c r="AX58" s="51"/>
      <c r="AY58" s="13"/>
      <c r="AZ58" s="92"/>
      <c r="BA58" s="92"/>
      <c r="BB58" s="92"/>
      <c r="BC58" s="92"/>
      <c r="BD58" s="51"/>
      <c r="BE58" s="51"/>
    </row>
    <row r="59" spans="1:57" x14ac:dyDescent="0.3">
      <c r="A59" s="66"/>
      <c r="B59" s="62"/>
      <c r="C59" s="62"/>
      <c r="D59" s="74"/>
      <c r="E59" s="214"/>
      <c r="F59" s="82"/>
      <c r="G59" s="85"/>
      <c r="H59" s="86"/>
      <c r="I59" s="86"/>
      <c r="J59" s="86"/>
      <c r="K59" s="86"/>
      <c r="L59" s="86"/>
      <c r="M59" s="86"/>
      <c r="N59" s="86"/>
      <c r="O59" s="86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2"/>
      <c r="AW59" s="92"/>
      <c r="AX59" s="51"/>
      <c r="AY59" s="13"/>
      <c r="AZ59" s="92"/>
      <c r="BA59" s="92"/>
      <c r="BB59" s="92"/>
      <c r="BC59" s="92"/>
      <c r="BD59" s="51"/>
      <c r="BE59" s="51"/>
    </row>
    <row r="60" spans="1:57" x14ac:dyDescent="0.3">
      <c r="A60" s="66"/>
      <c r="B60" s="62"/>
      <c r="C60" s="62"/>
      <c r="D60" s="74"/>
      <c r="E60" s="214"/>
      <c r="F60" s="82"/>
      <c r="G60" s="85"/>
      <c r="H60" s="86"/>
      <c r="I60" s="86"/>
      <c r="J60" s="86"/>
      <c r="K60" s="86"/>
      <c r="L60" s="86"/>
      <c r="M60" s="86"/>
      <c r="N60" s="86"/>
      <c r="O60" s="86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2"/>
      <c r="AW60" s="92"/>
      <c r="AX60" s="51"/>
      <c r="AY60" s="13"/>
      <c r="AZ60" s="92"/>
      <c r="BA60" s="92"/>
      <c r="BB60" s="92"/>
      <c r="BC60" s="92"/>
      <c r="BD60" s="51"/>
      <c r="BE60" s="51"/>
    </row>
    <row r="61" spans="1:57" x14ac:dyDescent="0.3">
      <c r="A61" s="66"/>
      <c r="B61" s="62"/>
      <c r="C61" s="62"/>
      <c r="D61" s="74"/>
      <c r="E61" s="81"/>
      <c r="F61" s="82"/>
      <c r="G61" s="85"/>
      <c r="H61" s="86"/>
      <c r="I61" s="86"/>
      <c r="J61" s="86"/>
      <c r="K61" s="86"/>
      <c r="L61" s="86"/>
      <c r="M61" s="86"/>
      <c r="N61" s="86"/>
      <c r="O61" s="86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2"/>
      <c r="AW61" s="92"/>
      <c r="AX61" s="51"/>
      <c r="AY61" s="13"/>
      <c r="AZ61" s="92"/>
      <c r="BA61" s="92"/>
      <c r="BB61" s="92"/>
      <c r="BC61" s="92"/>
      <c r="BD61" s="51"/>
      <c r="BE61" s="51"/>
    </row>
    <row r="62" spans="1:57" x14ac:dyDescent="0.3">
      <c r="A62" s="66"/>
      <c r="B62" s="62"/>
      <c r="C62" s="62"/>
      <c r="D62" s="74"/>
      <c r="E62" s="81"/>
      <c r="F62" s="82"/>
      <c r="G62" s="85"/>
      <c r="H62" s="86"/>
      <c r="I62" s="86"/>
      <c r="J62" s="86"/>
      <c r="K62" s="86"/>
      <c r="L62" s="86"/>
      <c r="M62" s="86"/>
      <c r="N62" s="86"/>
      <c r="O62" s="86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2"/>
      <c r="AW62" s="92"/>
      <c r="AX62" s="51"/>
      <c r="AY62" s="13"/>
      <c r="AZ62" s="92"/>
      <c r="BA62" s="92"/>
      <c r="BB62" s="92"/>
      <c r="BC62" s="92"/>
      <c r="BD62" s="51"/>
      <c r="BE62" s="51"/>
    </row>
    <row r="63" spans="1:57" x14ac:dyDescent="0.3">
      <c r="A63" s="66"/>
      <c r="B63" s="62"/>
      <c r="C63" s="62"/>
      <c r="D63" s="74"/>
      <c r="E63" s="81"/>
      <c r="F63" s="82"/>
      <c r="G63" s="85"/>
      <c r="H63" s="86"/>
      <c r="I63" s="86"/>
      <c r="J63" s="86"/>
      <c r="K63" s="86"/>
      <c r="L63" s="86"/>
      <c r="M63" s="86"/>
      <c r="N63" s="86"/>
      <c r="O63" s="86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2"/>
      <c r="AW63" s="92"/>
      <c r="AX63" s="51"/>
      <c r="AY63" s="13"/>
      <c r="AZ63" s="92"/>
      <c r="BA63" s="92"/>
      <c r="BB63" s="92"/>
      <c r="BC63" s="92"/>
      <c r="BD63" s="245"/>
      <c r="BE63" s="246"/>
    </row>
    <row r="64" spans="1:57" x14ac:dyDescent="0.3">
      <c r="A64" s="66"/>
      <c r="B64" s="62"/>
      <c r="C64" s="62"/>
      <c r="D64" s="74"/>
      <c r="E64" s="214"/>
      <c r="F64" s="82"/>
      <c r="G64" s="85"/>
      <c r="H64" s="86"/>
      <c r="I64" s="86"/>
      <c r="J64" s="86"/>
      <c r="K64" s="86"/>
      <c r="L64" s="86"/>
      <c r="M64" s="86"/>
      <c r="N64" s="86"/>
      <c r="O64" s="86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2"/>
      <c r="AW64" s="92"/>
      <c r="AX64" s="51"/>
      <c r="AY64" s="13"/>
      <c r="AZ64" s="92"/>
      <c r="BA64" s="92"/>
      <c r="BB64" s="92"/>
      <c r="BC64" s="92"/>
      <c r="BD64" s="245"/>
      <c r="BE64" s="249"/>
    </row>
    <row r="65" spans="1:57" x14ac:dyDescent="0.3">
      <c r="A65" s="66"/>
      <c r="B65" s="62"/>
      <c r="C65" s="62"/>
      <c r="D65" s="74"/>
      <c r="E65" s="214"/>
      <c r="F65" s="82"/>
      <c r="G65" s="85"/>
      <c r="H65" s="86"/>
      <c r="I65" s="86"/>
      <c r="J65" s="86"/>
      <c r="K65" s="86"/>
      <c r="L65" s="86"/>
      <c r="M65" s="86"/>
      <c r="N65" s="86"/>
      <c r="O65" s="86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2"/>
      <c r="AW65" s="92"/>
      <c r="AX65" s="51"/>
      <c r="AY65" s="13"/>
      <c r="AZ65" s="92"/>
      <c r="BA65" s="92"/>
      <c r="BB65" s="92"/>
      <c r="BC65" s="92"/>
      <c r="BD65" s="245"/>
      <c r="BE65" s="249"/>
    </row>
    <row r="66" spans="1:57" x14ac:dyDescent="0.3">
      <c r="A66" s="66"/>
      <c r="B66" s="62"/>
      <c r="C66" s="62"/>
      <c r="D66" s="74"/>
      <c r="E66" s="214"/>
      <c r="F66" s="82"/>
      <c r="G66" s="85"/>
      <c r="H66" s="86"/>
      <c r="I66" s="86"/>
      <c r="J66" s="86"/>
      <c r="K66" s="86"/>
      <c r="L66" s="86"/>
      <c r="M66" s="86"/>
      <c r="N66" s="86"/>
      <c r="O66" s="86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2"/>
      <c r="AW66" s="92"/>
      <c r="AX66" s="51"/>
      <c r="AY66" s="13"/>
      <c r="AZ66" s="92"/>
      <c r="BA66" s="92"/>
      <c r="BB66" s="92"/>
      <c r="BC66" s="92"/>
      <c r="BD66" s="245"/>
      <c r="BE66" s="249"/>
    </row>
    <row r="67" spans="1:57" x14ac:dyDescent="0.3">
      <c r="A67" s="66"/>
      <c r="B67" s="62"/>
      <c r="C67" s="62"/>
      <c r="D67" s="74"/>
      <c r="E67" s="81"/>
      <c r="F67" s="82"/>
      <c r="G67" s="85"/>
      <c r="H67" s="86"/>
      <c r="I67" s="86"/>
      <c r="J67" s="86"/>
      <c r="K67" s="86"/>
      <c r="L67" s="86"/>
      <c r="M67" s="86"/>
      <c r="N67" s="86"/>
      <c r="O67" s="86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2"/>
      <c r="AW67" s="92"/>
      <c r="AX67" s="51"/>
      <c r="AY67" s="13"/>
      <c r="AZ67" s="92"/>
      <c r="BA67" s="92"/>
      <c r="BB67" s="92"/>
      <c r="BC67" s="92"/>
      <c r="BD67" s="51"/>
      <c r="BE67" s="51"/>
    </row>
    <row r="68" spans="1:57" x14ac:dyDescent="0.3">
      <c r="A68" s="66"/>
      <c r="B68" s="62"/>
      <c r="C68" s="62"/>
      <c r="D68" s="74"/>
      <c r="E68" s="81"/>
      <c r="F68" s="82"/>
      <c r="G68" s="85"/>
      <c r="H68" s="86"/>
      <c r="I68" s="86"/>
      <c r="J68" s="86"/>
      <c r="K68" s="86"/>
      <c r="L68" s="86"/>
      <c r="M68" s="86"/>
      <c r="N68" s="86"/>
      <c r="O68" s="86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2"/>
      <c r="AW68" s="92"/>
      <c r="AX68" s="51"/>
      <c r="AY68" s="13"/>
      <c r="AZ68" s="92"/>
      <c r="BA68" s="92"/>
      <c r="BB68" s="92"/>
      <c r="BC68" s="92"/>
      <c r="BD68" s="51"/>
      <c r="BE68" s="51"/>
    </row>
    <row r="69" spans="1:57" x14ac:dyDescent="0.3">
      <c r="A69" s="66"/>
      <c r="B69" s="62"/>
      <c r="C69" s="62"/>
      <c r="D69" s="74"/>
      <c r="E69" s="81"/>
      <c r="F69" s="82"/>
      <c r="G69" s="85"/>
      <c r="H69" s="86"/>
      <c r="I69" s="86"/>
      <c r="J69" s="86"/>
      <c r="K69" s="86"/>
      <c r="L69" s="86"/>
      <c r="M69" s="86"/>
      <c r="N69" s="86"/>
      <c r="O69" s="86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2"/>
      <c r="AW69" s="92"/>
      <c r="AX69" s="51"/>
      <c r="AY69" s="13"/>
      <c r="AZ69" s="92"/>
      <c r="BA69" s="92"/>
      <c r="BB69" s="92"/>
      <c r="BC69" s="92"/>
      <c r="BD69" s="51"/>
      <c r="BE69" s="51"/>
    </row>
    <row r="70" spans="1:57" x14ac:dyDescent="0.3">
      <c r="A70" s="66"/>
      <c r="B70" s="62"/>
      <c r="C70" s="62"/>
      <c r="D70" s="74"/>
      <c r="E70" s="81"/>
      <c r="F70" s="82"/>
      <c r="G70" s="85"/>
      <c r="H70" s="86"/>
      <c r="I70" s="86"/>
      <c r="J70" s="86"/>
      <c r="K70" s="86"/>
      <c r="L70" s="86"/>
      <c r="M70" s="86"/>
      <c r="N70" s="86"/>
      <c r="O70" s="86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2"/>
      <c r="AW70" s="92"/>
      <c r="AX70" s="51"/>
      <c r="AY70" s="13"/>
      <c r="AZ70" s="92"/>
      <c r="BA70" s="92"/>
      <c r="BB70" s="92"/>
      <c r="BC70" s="92"/>
      <c r="BD70" s="245"/>
      <c r="BE70" s="246"/>
    </row>
    <row r="71" spans="1:57" x14ac:dyDescent="0.3">
      <c r="A71" s="66"/>
      <c r="B71" s="62"/>
      <c r="C71" s="62"/>
      <c r="D71" s="74"/>
      <c r="E71" s="214"/>
      <c r="F71" s="82"/>
      <c r="G71" s="85"/>
      <c r="H71" s="86"/>
      <c r="I71" s="86"/>
      <c r="J71" s="86"/>
      <c r="K71" s="86"/>
      <c r="L71" s="86"/>
      <c r="M71" s="86"/>
      <c r="N71" s="86"/>
      <c r="O71" s="86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2"/>
      <c r="AW71" s="92"/>
      <c r="AX71" s="51"/>
      <c r="AY71" s="13"/>
      <c r="AZ71" s="92"/>
      <c r="BA71" s="92"/>
      <c r="BB71" s="92"/>
      <c r="BC71" s="92"/>
      <c r="BD71" s="245"/>
      <c r="BE71" s="249"/>
    </row>
    <row r="72" spans="1:57" x14ac:dyDescent="0.3">
      <c r="A72" s="66"/>
      <c r="B72" s="62"/>
      <c r="C72" s="62"/>
      <c r="D72" s="74"/>
      <c r="E72" s="81"/>
      <c r="F72" s="82"/>
      <c r="G72" s="85"/>
      <c r="H72" s="86"/>
      <c r="I72" s="86"/>
      <c r="J72" s="86"/>
      <c r="K72" s="86"/>
      <c r="L72" s="86"/>
      <c r="M72" s="86"/>
      <c r="N72" s="86"/>
      <c r="O72" s="86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2"/>
      <c r="AW72" s="92"/>
      <c r="AX72" s="51"/>
      <c r="AY72" s="13"/>
      <c r="AZ72" s="92"/>
      <c r="BA72" s="92"/>
      <c r="BB72" s="92"/>
      <c r="BC72" s="92"/>
      <c r="BD72" s="51"/>
      <c r="BE72" s="51"/>
    </row>
    <row r="73" spans="1:57" x14ac:dyDescent="0.3">
      <c r="A73" s="66"/>
      <c r="B73" s="62"/>
      <c r="C73" s="62"/>
      <c r="D73" s="74"/>
      <c r="E73" s="81"/>
      <c r="F73" s="82"/>
      <c r="G73" s="85"/>
      <c r="H73" s="86"/>
      <c r="I73" s="86"/>
      <c r="J73" s="86"/>
      <c r="K73" s="86"/>
      <c r="L73" s="86"/>
      <c r="M73" s="86"/>
      <c r="N73" s="86"/>
      <c r="O73" s="86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2"/>
      <c r="AW73" s="92"/>
      <c r="AX73" s="51"/>
      <c r="AY73" s="13"/>
      <c r="AZ73" s="92"/>
      <c r="BA73" s="92"/>
      <c r="BB73" s="92"/>
      <c r="BC73" s="92"/>
      <c r="BD73" s="51"/>
      <c r="BE73" s="51"/>
    </row>
    <row r="74" spans="1:57" x14ac:dyDescent="0.3">
      <c r="A74" s="66"/>
      <c r="B74" s="62"/>
      <c r="C74" s="62"/>
      <c r="D74" s="74"/>
      <c r="E74" s="81"/>
      <c r="F74" s="82"/>
      <c r="G74" s="85"/>
      <c r="H74" s="86"/>
      <c r="I74" s="86"/>
      <c r="J74" s="86"/>
      <c r="K74" s="86"/>
      <c r="L74" s="86"/>
      <c r="M74" s="86"/>
      <c r="N74" s="86"/>
      <c r="O74" s="86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2"/>
      <c r="AW74" s="92"/>
      <c r="AX74" s="51"/>
      <c r="AY74" s="13"/>
      <c r="AZ74" s="92"/>
      <c r="BA74" s="92"/>
      <c r="BB74" s="92"/>
      <c r="BC74" s="92"/>
      <c r="BD74" s="51"/>
      <c r="BE74" s="51"/>
    </row>
    <row r="75" spans="1:57" x14ac:dyDescent="0.3">
      <c r="A75" s="66"/>
      <c r="B75" s="62"/>
      <c r="C75" s="62"/>
      <c r="D75" s="74"/>
      <c r="E75" s="81"/>
      <c r="F75" s="82"/>
      <c r="G75" s="85"/>
      <c r="H75" s="86"/>
      <c r="I75" s="86"/>
      <c r="J75" s="86"/>
      <c r="K75" s="86"/>
      <c r="L75" s="86"/>
      <c r="M75" s="86"/>
      <c r="N75" s="86"/>
      <c r="O75" s="86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2"/>
      <c r="AW75" s="92"/>
      <c r="AX75" s="51"/>
      <c r="AY75" s="13"/>
      <c r="AZ75" s="92"/>
      <c r="BA75" s="92"/>
      <c r="BB75" s="92"/>
      <c r="BC75" s="92"/>
      <c r="BD75" s="51"/>
      <c r="BE75" s="51"/>
    </row>
    <row r="76" spans="1:57" x14ac:dyDescent="0.3">
      <c r="A76" s="66"/>
      <c r="B76" s="62"/>
      <c r="C76" s="62"/>
      <c r="D76" s="74"/>
      <c r="E76" s="81"/>
      <c r="F76" s="82"/>
      <c r="G76" s="85"/>
      <c r="H76" s="86"/>
      <c r="I76" s="86"/>
      <c r="J76" s="86"/>
      <c r="K76" s="86"/>
      <c r="L76" s="86"/>
      <c r="M76" s="86"/>
      <c r="N76" s="86"/>
      <c r="O76" s="86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2"/>
      <c r="AW76" s="92"/>
      <c r="AX76" s="51"/>
      <c r="AY76" s="13"/>
      <c r="AZ76" s="92"/>
      <c r="BA76" s="92"/>
      <c r="BB76" s="92"/>
      <c r="BC76" s="92"/>
      <c r="BD76" s="245"/>
      <c r="BE76" s="246"/>
    </row>
    <row r="77" spans="1:57" x14ac:dyDescent="0.3">
      <c r="A77" s="66"/>
      <c r="B77" s="62"/>
      <c r="C77" s="62"/>
      <c r="D77" s="74"/>
      <c r="E77" s="214"/>
      <c r="F77" s="82"/>
      <c r="G77" s="85"/>
      <c r="H77" s="86"/>
      <c r="I77" s="86"/>
      <c r="J77" s="86"/>
      <c r="K77" s="86"/>
      <c r="L77" s="86"/>
      <c r="M77" s="86"/>
      <c r="N77" s="86"/>
      <c r="O77" s="86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2"/>
      <c r="AW77" s="92"/>
      <c r="AX77" s="51"/>
      <c r="AY77" s="13"/>
      <c r="AZ77" s="92"/>
      <c r="BA77" s="92"/>
      <c r="BB77" s="92"/>
      <c r="BC77" s="92"/>
      <c r="BD77" s="245"/>
      <c r="BE77" s="249"/>
    </row>
    <row r="78" spans="1:57" x14ac:dyDescent="0.3">
      <c r="A78" s="66"/>
      <c r="B78" s="62"/>
      <c r="C78" s="62"/>
      <c r="D78" s="74"/>
      <c r="E78" s="214"/>
      <c r="F78" s="82"/>
      <c r="G78" s="85"/>
      <c r="H78" s="86"/>
      <c r="I78" s="86"/>
      <c r="J78" s="86"/>
      <c r="K78" s="86"/>
      <c r="L78" s="86"/>
      <c r="M78" s="86"/>
      <c r="N78" s="86"/>
      <c r="O78" s="86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2"/>
      <c r="AW78" s="92"/>
      <c r="AX78" s="51"/>
      <c r="AY78" s="13"/>
      <c r="AZ78" s="92"/>
      <c r="BA78" s="92"/>
      <c r="BB78" s="92"/>
      <c r="BC78" s="92"/>
      <c r="BD78" s="245"/>
      <c r="BE78" s="249"/>
    </row>
    <row r="79" spans="1:57" x14ac:dyDescent="0.3">
      <c r="A79" s="66"/>
      <c r="B79" s="62"/>
      <c r="C79" s="62"/>
      <c r="D79" s="74"/>
      <c r="E79" s="214"/>
      <c r="F79" s="82"/>
      <c r="G79" s="85"/>
      <c r="H79" s="86"/>
      <c r="I79" s="86"/>
      <c r="J79" s="86"/>
      <c r="K79" s="86"/>
      <c r="L79" s="86"/>
      <c r="M79" s="86"/>
      <c r="N79" s="86"/>
      <c r="O79" s="86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2"/>
      <c r="AW79" s="92"/>
      <c r="AX79" s="51"/>
      <c r="AY79" s="13"/>
      <c r="AZ79" s="92"/>
      <c r="BA79" s="92"/>
      <c r="BB79" s="92"/>
      <c r="BC79" s="92"/>
      <c r="BD79" s="245"/>
      <c r="BE79" s="249"/>
    </row>
    <row r="80" spans="1:57" x14ac:dyDescent="0.3">
      <c r="A80" s="66"/>
      <c r="B80" s="62"/>
      <c r="C80" s="62"/>
      <c r="D80" s="74"/>
      <c r="E80" s="81"/>
      <c r="F80" s="82"/>
      <c r="G80" s="85"/>
      <c r="H80" s="86"/>
      <c r="I80" s="86"/>
      <c r="J80" s="86"/>
      <c r="K80" s="86"/>
      <c r="L80" s="86"/>
      <c r="M80" s="86"/>
      <c r="N80" s="86"/>
      <c r="O80" s="86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2"/>
      <c r="AW80" s="92"/>
      <c r="AX80" s="51"/>
      <c r="AY80" s="13"/>
      <c r="AZ80" s="92"/>
      <c r="BA80" s="92"/>
      <c r="BB80" s="92"/>
      <c r="BC80" s="92"/>
      <c r="BD80" s="245"/>
      <c r="BE80" s="246"/>
    </row>
    <row r="81" spans="1:295" x14ac:dyDescent="0.3">
      <c r="A81" s="66"/>
      <c r="B81" s="62"/>
      <c r="C81" s="62"/>
      <c r="D81" s="74"/>
      <c r="E81" s="214"/>
      <c r="F81" s="82"/>
      <c r="G81" s="85"/>
      <c r="H81" s="86"/>
      <c r="I81" s="86"/>
      <c r="J81" s="86"/>
      <c r="K81" s="86"/>
      <c r="L81" s="86"/>
      <c r="M81" s="86"/>
      <c r="N81" s="86"/>
      <c r="O81" s="86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2"/>
      <c r="AW81" s="92"/>
      <c r="AX81" s="51"/>
      <c r="AY81" s="13"/>
      <c r="AZ81" s="92"/>
      <c r="BA81" s="92"/>
      <c r="BB81" s="92"/>
      <c r="BC81" s="92"/>
      <c r="BD81" s="245"/>
      <c r="BE81" s="249"/>
    </row>
    <row r="82" spans="1:295" s="261" customFormat="1" x14ac:dyDescent="0.3">
      <c r="A82" s="250"/>
      <c r="B82" s="251"/>
      <c r="C82" s="251"/>
      <c r="D82" s="252"/>
      <c r="E82" s="253"/>
      <c r="F82" s="254"/>
      <c r="G82" s="255"/>
      <c r="H82" s="256"/>
      <c r="I82" s="256"/>
      <c r="J82" s="256"/>
      <c r="K82" s="256"/>
      <c r="L82" s="256"/>
      <c r="M82" s="256"/>
      <c r="N82" s="256"/>
      <c r="O82" s="256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7"/>
      <c r="AP82" s="257"/>
      <c r="AQ82" s="257"/>
      <c r="AR82" s="257"/>
      <c r="AS82" s="257"/>
      <c r="AT82" s="257"/>
      <c r="AU82" s="257"/>
      <c r="AV82" s="258"/>
      <c r="AW82" s="258"/>
      <c r="AX82" s="259"/>
      <c r="AY82" s="260"/>
      <c r="AZ82" s="258"/>
      <c r="BA82" s="258"/>
      <c r="BB82" s="258"/>
      <c r="BC82" s="258"/>
      <c r="BD82" s="259"/>
      <c r="BE82" s="259"/>
    </row>
    <row r="83" spans="1:295" x14ac:dyDescent="0.3">
      <c r="A83" s="66"/>
      <c r="B83" s="62"/>
      <c r="C83" s="62"/>
      <c r="D83" s="74"/>
      <c r="E83" s="81"/>
      <c r="F83" s="82"/>
      <c r="G83" s="85"/>
      <c r="H83" s="86"/>
      <c r="I83" s="86"/>
      <c r="J83" s="86"/>
      <c r="K83" s="86"/>
      <c r="L83" s="86"/>
      <c r="M83" s="86"/>
      <c r="N83" s="86"/>
      <c r="O83" s="86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2"/>
      <c r="AW83" s="92"/>
      <c r="AX83" s="51"/>
      <c r="AY83" s="13"/>
      <c r="AZ83" s="92"/>
      <c r="BA83" s="92"/>
      <c r="BB83" s="92"/>
      <c r="BC83" s="92"/>
      <c r="BD83" s="245"/>
      <c r="BE83" s="246"/>
    </row>
    <row r="84" spans="1:295" x14ac:dyDescent="0.3">
      <c r="A84" s="66"/>
      <c r="B84" s="62"/>
      <c r="C84" s="62"/>
      <c r="D84" s="74"/>
      <c r="E84" s="81"/>
      <c r="F84" s="82"/>
      <c r="G84" s="85"/>
      <c r="H84" s="86"/>
      <c r="I84" s="86"/>
      <c r="J84" s="86"/>
      <c r="K84" s="86"/>
      <c r="L84" s="86"/>
      <c r="M84" s="86"/>
      <c r="N84" s="86"/>
      <c r="O84" s="86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2"/>
      <c r="AW84" s="92"/>
      <c r="AX84" s="51"/>
      <c r="AY84" s="13"/>
      <c r="AZ84" s="92"/>
      <c r="BA84" s="92"/>
      <c r="BB84" s="92"/>
      <c r="BC84" s="92"/>
      <c r="BD84" s="245"/>
      <c r="BE84" s="249"/>
    </row>
    <row r="85" spans="1:295" x14ac:dyDescent="0.3">
      <c r="A85" s="66"/>
      <c r="B85" s="62"/>
      <c r="C85" s="62"/>
      <c r="D85" s="74"/>
      <c r="E85" s="81"/>
      <c r="F85" s="82"/>
      <c r="G85" s="85"/>
      <c r="H85" s="86"/>
      <c r="I85" s="86"/>
      <c r="J85" s="86"/>
      <c r="K85" s="86"/>
      <c r="L85" s="86"/>
      <c r="M85" s="86"/>
      <c r="N85" s="86"/>
      <c r="O85" s="86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2"/>
      <c r="AW85" s="92"/>
      <c r="AX85" s="51"/>
      <c r="AY85" s="13"/>
      <c r="AZ85" s="92"/>
      <c r="BA85" s="92"/>
      <c r="BB85" s="92"/>
      <c r="BC85" s="92"/>
      <c r="BD85" s="51"/>
      <c r="BE85" s="51"/>
    </row>
    <row r="86" spans="1:295" x14ac:dyDescent="0.3">
      <c r="A86" s="66"/>
      <c r="B86" s="62"/>
      <c r="C86" s="62"/>
      <c r="D86" s="74"/>
      <c r="E86" s="81"/>
      <c r="F86" s="82"/>
      <c r="G86" s="85"/>
      <c r="H86" s="86"/>
      <c r="I86" s="86"/>
      <c r="J86" s="86"/>
      <c r="K86" s="86"/>
      <c r="L86" s="86"/>
      <c r="M86" s="86"/>
      <c r="N86" s="86"/>
      <c r="O86" s="86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2"/>
      <c r="AW86" s="92"/>
      <c r="AX86" s="51"/>
      <c r="AY86" s="13"/>
      <c r="AZ86" s="92"/>
      <c r="BA86" s="92"/>
      <c r="BB86" s="92"/>
      <c r="BC86" s="92"/>
      <c r="BD86" s="51"/>
      <c r="BE86" s="51"/>
    </row>
    <row r="87" spans="1:295" x14ac:dyDescent="0.3">
      <c r="A87" s="66"/>
      <c r="B87" s="62"/>
      <c r="C87" s="62"/>
      <c r="D87" s="74"/>
      <c r="E87" s="81"/>
      <c r="F87" s="82"/>
      <c r="G87" s="85"/>
      <c r="H87" s="86"/>
      <c r="I87" s="86"/>
      <c r="J87" s="86"/>
      <c r="K87" s="86"/>
      <c r="L87" s="86"/>
      <c r="M87" s="86"/>
      <c r="N87" s="86"/>
      <c r="O87" s="86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2"/>
      <c r="AW87" s="92"/>
      <c r="AX87" s="51"/>
      <c r="AY87" s="13"/>
      <c r="AZ87" s="92"/>
      <c r="BA87" s="92"/>
      <c r="BB87" s="92"/>
      <c r="BC87" s="92"/>
      <c r="BD87" s="51"/>
      <c r="BE87" s="51"/>
    </row>
    <row r="88" spans="1:295" x14ac:dyDescent="0.3">
      <c r="A88" s="66"/>
      <c r="B88" s="62"/>
      <c r="C88" s="62"/>
      <c r="D88" s="74"/>
      <c r="E88" s="81"/>
      <c r="F88" s="82"/>
      <c r="G88" s="85"/>
      <c r="H88" s="86"/>
      <c r="I88" s="86"/>
      <c r="J88" s="86"/>
      <c r="K88" s="86"/>
      <c r="L88" s="86"/>
      <c r="M88" s="86"/>
      <c r="N88" s="86"/>
      <c r="O88" s="86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2"/>
      <c r="AX88" s="51"/>
      <c r="AY88" s="13"/>
      <c r="AZ88" s="92"/>
      <c r="BA88" s="92"/>
      <c r="BB88" s="92"/>
      <c r="BC88" s="92"/>
      <c r="BD88" s="245"/>
      <c r="BE88" s="246"/>
    </row>
    <row r="89" spans="1:295" x14ac:dyDescent="0.3">
      <c r="A89" s="66"/>
      <c r="B89" s="62"/>
      <c r="C89" s="62"/>
      <c r="D89" s="74"/>
      <c r="E89" s="81"/>
      <c r="F89" s="82"/>
      <c r="G89" s="85"/>
      <c r="H89" s="86"/>
      <c r="I89" s="86"/>
      <c r="J89" s="86"/>
      <c r="K89" s="86"/>
      <c r="L89" s="86"/>
      <c r="M89" s="86"/>
      <c r="N89" s="86"/>
      <c r="O89" s="86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2"/>
      <c r="AW89" s="92"/>
      <c r="AX89" s="51"/>
      <c r="AY89" s="13"/>
      <c r="AZ89" s="92"/>
      <c r="BA89" s="92"/>
      <c r="BB89" s="92"/>
      <c r="BC89" s="92"/>
      <c r="BD89" s="245"/>
      <c r="BE89" s="246"/>
    </row>
    <row r="90" spans="1:295" x14ac:dyDescent="0.3">
      <c r="A90" s="66"/>
      <c r="B90" s="62"/>
      <c r="C90" s="62"/>
      <c r="D90" s="74"/>
      <c r="E90" s="81"/>
      <c r="F90" s="82"/>
      <c r="G90" s="85"/>
      <c r="H90" s="86"/>
      <c r="I90" s="86"/>
      <c r="J90" s="86"/>
      <c r="K90" s="86"/>
      <c r="L90" s="86"/>
      <c r="M90" s="86"/>
      <c r="N90" s="86"/>
      <c r="O90" s="86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2"/>
      <c r="AW90" s="92"/>
      <c r="AX90" s="51"/>
      <c r="AY90" s="13"/>
      <c r="AZ90" s="92"/>
      <c r="BA90" s="92"/>
      <c r="BB90" s="92"/>
      <c r="BC90" s="92"/>
      <c r="BD90" s="51"/>
      <c r="BE90" s="51"/>
    </row>
    <row r="91" spans="1:295" x14ac:dyDescent="0.3">
      <c r="A91" s="66"/>
      <c r="B91" s="62"/>
      <c r="C91" s="62"/>
      <c r="D91" s="74"/>
      <c r="E91" s="81"/>
      <c r="F91" s="82"/>
      <c r="G91" s="85"/>
      <c r="H91" s="86"/>
      <c r="I91" s="86"/>
      <c r="J91" s="86"/>
      <c r="K91" s="86"/>
      <c r="L91" s="86"/>
      <c r="M91" s="86"/>
      <c r="N91" s="86"/>
      <c r="O91" s="86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2"/>
      <c r="AW91" s="92"/>
      <c r="AX91" s="51"/>
      <c r="AY91" s="13"/>
      <c r="AZ91" s="92"/>
      <c r="BA91" s="92"/>
      <c r="BB91" s="92"/>
      <c r="BC91" s="92"/>
      <c r="BD91" s="51"/>
      <c r="BE91" s="51"/>
    </row>
    <row r="92" spans="1:295" x14ac:dyDescent="0.3">
      <c r="A92" s="66"/>
      <c r="B92" s="62"/>
      <c r="C92" s="62"/>
      <c r="D92" s="74"/>
      <c r="E92" s="81"/>
      <c r="F92" s="82"/>
      <c r="G92" s="85"/>
      <c r="H92" s="86"/>
      <c r="I92" s="86"/>
      <c r="J92" s="86"/>
      <c r="K92" s="86"/>
      <c r="L92" s="86"/>
      <c r="M92" s="86"/>
      <c r="N92" s="86"/>
      <c r="O92" s="86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2"/>
      <c r="AW92" s="92"/>
      <c r="AX92" s="51"/>
      <c r="AY92" s="13"/>
      <c r="AZ92" s="92"/>
      <c r="BA92" s="92"/>
      <c r="BB92" s="92"/>
      <c r="BC92" s="92"/>
      <c r="BD92" s="51"/>
      <c r="BE92" s="51"/>
    </row>
    <row r="93" spans="1:295" x14ac:dyDescent="0.3">
      <c r="A93" s="66"/>
      <c r="B93" s="62"/>
      <c r="C93" s="62"/>
      <c r="D93" s="74"/>
      <c r="E93" s="81"/>
      <c r="F93" s="82"/>
      <c r="G93" s="85"/>
      <c r="H93" s="86"/>
      <c r="I93" s="86"/>
      <c r="J93" s="86"/>
      <c r="K93" s="86"/>
      <c r="L93" s="86"/>
      <c r="M93" s="86"/>
      <c r="N93" s="86"/>
      <c r="O93" s="86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2"/>
      <c r="AW93" s="92"/>
      <c r="AX93" s="51"/>
      <c r="AY93" s="13"/>
      <c r="AZ93" s="92"/>
      <c r="BA93" s="92"/>
      <c r="BB93" s="92"/>
      <c r="BC93" s="92"/>
      <c r="BD93" s="51"/>
      <c r="BE93" s="51"/>
    </row>
    <row r="94" spans="1:295" x14ac:dyDescent="0.3">
      <c r="A94" s="66"/>
      <c r="B94" s="62"/>
      <c r="C94" s="62"/>
      <c r="D94" s="74"/>
      <c r="E94" s="81"/>
      <c r="F94" s="82"/>
      <c r="G94" s="85"/>
      <c r="H94" s="86"/>
      <c r="I94" s="86"/>
      <c r="J94" s="86"/>
      <c r="K94" s="86"/>
      <c r="L94" s="86"/>
      <c r="M94" s="86"/>
      <c r="N94" s="86"/>
      <c r="O94" s="86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2"/>
      <c r="AW94" s="92"/>
      <c r="AX94" s="51"/>
      <c r="AY94" s="13"/>
      <c r="AZ94" s="92"/>
      <c r="BA94" s="92"/>
      <c r="BB94" s="92"/>
      <c r="BC94" s="92"/>
      <c r="BD94" s="51"/>
      <c r="BE94" s="51"/>
    </row>
    <row r="95" spans="1:295" s="2" customFormat="1" x14ac:dyDescent="0.3">
      <c r="A95" s="47"/>
      <c r="B95" s="69" t="s">
        <v>32</v>
      </c>
      <c r="D95" s="75"/>
      <c r="E95" s="210" t="e">
        <f>SUM(E14:E94)-#REF!-#REF!</f>
        <v>#REF!</v>
      </c>
      <c r="F95" s="210">
        <v>0</v>
      </c>
      <c r="G95" s="87">
        <f>SUM(G9:G94)</f>
        <v>6965.5</v>
      </c>
      <c r="H95" s="87">
        <f t="shared" ref="H95:BC95" si="0">SUM(H9:H94)</f>
        <v>2.74</v>
      </c>
      <c r="I95" s="87">
        <f t="shared" si="0"/>
        <v>0</v>
      </c>
      <c r="J95" s="87">
        <f t="shared" si="0"/>
        <v>0</v>
      </c>
      <c r="K95" s="87">
        <f t="shared" si="0"/>
        <v>520.19000000000005</v>
      </c>
      <c r="L95" s="87">
        <f t="shared" si="0"/>
        <v>0</v>
      </c>
      <c r="M95" s="87">
        <f t="shared" si="0"/>
        <v>0</v>
      </c>
      <c r="N95" s="87">
        <f t="shared" si="0"/>
        <v>0</v>
      </c>
      <c r="O95" s="87">
        <f t="shared" si="0"/>
        <v>202.5</v>
      </c>
      <c r="P95" s="87">
        <f t="shared" si="0"/>
        <v>970.19999999999993</v>
      </c>
      <c r="Q95" s="87">
        <f t="shared" si="0"/>
        <v>242.40000000000003</v>
      </c>
      <c r="R95" s="87">
        <f t="shared" si="0"/>
        <v>27.599999999999998</v>
      </c>
      <c r="S95" s="87">
        <f t="shared" si="0"/>
        <v>0</v>
      </c>
      <c r="T95" s="87">
        <f t="shared" si="0"/>
        <v>132</v>
      </c>
      <c r="U95" s="87">
        <f t="shared" si="0"/>
        <v>0</v>
      </c>
      <c r="V95" s="87">
        <f t="shared" si="0"/>
        <v>0</v>
      </c>
      <c r="W95" s="87">
        <f t="shared" si="0"/>
        <v>0</v>
      </c>
      <c r="X95" s="87">
        <f t="shared" si="0"/>
        <v>0</v>
      </c>
      <c r="Y95" s="87">
        <f t="shared" si="0"/>
        <v>614.71</v>
      </c>
      <c r="Z95" s="87">
        <f t="shared" si="0"/>
        <v>0</v>
      </c>
      <c r="AA95" s="87">
        <f t="shared" si="0"/>
        <v>0</v>
      </c>
      <c r="AB95" s="87">
        <f t="shared" si="0"/>
        <v>0</v>
      </c>
      <c r="AC95" s="87">
        <f t="shared" si="0"/>
        <v>0</v>
      </c>
      <c r="AD95" s="87">
        <f t="shared" si="0"/>
        <v>100</v>
      </c>
      <c r="AE95" s="87">
        <f t="shared" si="0"/>
        <v>1842.88</v>
      </c>
      <c r="AF95" s="87">
        <f t="shared" si="0"/>
        <v>228.8</v>
      </c>
      <c r="AG95" s="87">
        <f t="shared" si="0"/>
        <v>350</v>
      </c>
      <c r="AH95" s="87">
        <f t="shared" si="0"/>
        <v>0</v>
      </c>
      <c r="AI95" s="87">
        <f t="shared" si="0"/>
        <v>0</v>
      </c>
      <c r="AJ95" s="87">
        <f t="shared" si="0"/>
        <v>0</v>
      </c>
      <c r="AK95" s="87">
        <f t="shared" si="0"/>
        <v>0</v>
      </c>
      <c r="AL95" s="87">
        <f t="shared" si="0"/>
        <v>0</v>
      </c>
      <c r="AM95" s="87">
        <f t="shared" si="0"/>
        <v>0</v>
      </c>
      <c r="AN95" s="87">
        <f t="shared" si="0"/>
        <v>0</v>
      </c>
      <c r="AO95" s="87">
        <f t="shared" si="0"/>
        <v>400</v>
      </c>
      <c r="AP95" s="87">
        <f t="shared" si="0"/>
        <v>0</v>
      </c>
      <c r="AQ95" s="87">
        <f t="shared" si="0"/>
        <v>71.989999999999995</v>
      </c>
      <c r="AR95" s="87">
        <f t="shared" si="0"/>
        <v>0</v>
      </c>
      <c r="AS95" s="87">
        <f t="shared" si="0"/>
        <v>0</v>
      </c>
      <c r="AT95" s="87">
        <f t="shared" si="0"/>
        <v>1496.79</v>
      </c>
      <c r="AU95" s="87">
        <f t="shared" si="0"/>
        <v>0</v>
      </c>
      <c r="AV95" s="87">
        <f t="shared" si="0"/>
        <v>0</v>
      </c>
      <c r="AW95" s="87">
        <f t="shared" si="0"/>
        <v>0</v>
      </c>
      <c r="AX95" s="87">
        <f t="shared" si="0"/>
        <v>0</v>
      </c>
      <c r="AY95" s="87">
        <f t="shared" si="0"/>
        <v>236.07999999999998</v>
      </c>
      <c r="AZ95" s="87">
        <f t="shared" si="0"/>
        <v>0</v>
      </c>
      <c r="BA95" s="87">
        <f t="shared" si="0"/>
        <v>0</v>
      </c>
      <c r="BB95" s="87">
        <f t="shared" si="0"/>
        <v>0</v>
      </c>
      <c r="BC95" s="87">
        <f t="shared" si="0"/>
        <v>0</v>
      </c>
      <c r="BD95" s="51"/>
      <c r="BE95" s="5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</row>
    <row r="96" spans="1:295" ht="13.5" thickBot="1" x14ac:dyDescent="0.35">
      <c r="A96" s="46"/>
      <c r="B96" s="68" t="s">
        <v>31</v>
      </c>
      <c r="C96" s="10"/>
      <c r="D96" s="76"/>
      <c r="E96" s="83" t="e">
        <f>#REF!+#REF!+#REF!+#REF!+#REF!</f>
        <v>#REF!</v>
      </c>
      <c r="F96" s="208" t="e">
        <f>#REF!+#REF!+#REF!+#REF!+#REF!+#REF!+#REF!</f>
        <v>#REF!</v>
      </c>
      <c r="G96" s="88"/>
      <c r="H96" s="89"/>
      <c r="I96" s="89"/>
      <c r="J96" s="89"/>
      <c r="K96" s="89"/>
      <c r="L96" s="89"/>
      <c r="M96" s="89"/>
      <c r="N96" s="89"/>
      <c r="O96" s="89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4"/>
      <c r="AQ96" s="95"/>
      <c r="AR96" s="95"/>
      <c r="AS96" s="95"/>
      <c r="AT96" s="95"/>
      <c r="AU96" s="95"/>
      <c r="AV96" s="95"/>
      <c r="AW96" s="95"/>
      <c r="AX96" s="52"/>
      <c r="AY96" s="12"/>
      <c r="AZ96" s="53"/>
      <c r="BA96" s="53"/>
      <c r="BB96" s="53"/>
      <c r="BC96" s="52"/>
      <c r="BD96" s="51"/>
      <c r="BE96" s="51"/>
    </row>
    <row r="97" spans="1:57" x14ac:dyDescent="0.3">
      <c r="A97" s="43"/>
      <c r="B97" s="3"/>
      <c r="C97" s="3"/>
      <c r="D97" s="57"/>
      <c r="E97" s="11"/>
      <c r="F97" s="11"/>
      <c r="G97" s="6"/>
      <c r="H97" s="6"/>
      <c r="I97" s="6"/>
      <c r="J97" s="6"/>
      <c r="K97" s="6"/>
      <c r="L97" s="6"/>
      <c r="M97" s="6"/>
      <c r="N97" s="6"/>
      <c r="O97" s="6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8"/>
      <c r="AI97" s="28"/>
      <c r="AJ97" s="28"/>
      <c r="AK97" s="28"/>
      <c r="AL97" s="28"/>
      <c r="AM97" s="27"/>
      <c r="AN97" s="27"/>
      <c r="AO97" s="27"/>
      <c r="AP97" s="29"/>
      <c r="AQ97" s="29"/>
      <c r="AR97" s="29"/>
      <c r="AS97" s="29"/>
      <c r="AT97" s="29"/>
      <c r="AU97" s="29"/>
      <c r="AV97" s="29"/>
      <c r="AW97" s="29"/>
      <c r="AX97" s="53"/>
      <c r="AY97" s="14"/>
      <c r="AZ97" s="53"/>
      <c r="BA97" s="53"/>
      <c r="BB97" s="53"/>
      <c r="BC97" s="53"/>
      <c r="BD97" s="51"/>
      <c r="BE97" s="51"/>
    </row>
    <row r="98" spans="1:57" s="1" customFormat="1" ht="26" x14ac:dyDescent="0.3">
      <c r="A98" s="47"/>
      <c r="B98" s="15"/>
      <c r="C98" s="15"/>
      <c r="D98" s="58"/>
      <c r="E98" s="4"/>
      <c r="F98" s="4"/>
      <c r="G98" s="67"/>
      <c r="H98" s="67">
        <f>SUM(G95:O95)</f>
        <v>7690.93</v>
      </c>
      <c r="I98" s="4"/>
      <c r="J98" s="64"/>
      <c r="K98" s="64"/>
      <c r="L98" s="4"/>
      <c r="M98" s="4"/>
      <c r="N98" s="4"/>
      <c r="O98" s="4"/>
      <c r="P98" s="31"/>
      <c r="Q98" s="31"/>
      <c r="R98" s="16">
        <f>SUM(R95:AW95)</f>
        <v>5264.77</v>
      </c>
      <c r="S98" s="16"/>
      <c r="T98" s="31"/>
      <c r="U98" s="31"/>
      <c r="V98" s="31"/>
      <c r="W98" s="31"/>
      <c r="X98" s="31"/>
      <c r="Y98" s="31"/>
      <c r="Z98" s="31"/>
      <c r="AA98" s="31"/>
      <c r="AB98" s="16"/>
      <c r="AC98" s="16"/>
      <c r="AD98" s="55" t="s">
        <v>14</v>
      </c>
      <c r="AE98" s="16">
        <f>SUM(P95:BC95)</f>
        <v>6713.45</v>
      </c>
      <c r="AF98" s="31"/>
      <c r="AH98" s="32"/>
      <c r="AI98" s="32"/>
      <c r="AJ98" s="32"/>
      <c r="AK98" s="32"/>
      <c r="AL98" s="32"/>
      <c r="AM98" s="31"/>
      <c r="AN98" s="31"/>
      <c r="AO98" s="31"/>
      <c r="AP98" s="54"/>
      <c r="AQ98" s="54"/>
      <c r="AR98" s="54"/>
      <c r="AS98" s="54"/>
      <c r="AT98" s="54"/>
      <c r="AU98" s="54"/>
      <c r="AV98" s="54"/>
      <c r="AW98" s="54"/>
      <c r="AX98" s="53"/>
      <c r="AY98" s="14"/>
      <c r="AZ98" s="53"/>
      <c r="BA98" s="53"/>
      <c r="BB98" s="53"/>
      <c r="BC98" s="53"/>
      <c r="BD98" s="51"/>
      <c r="BE98" s="51"/>
    </row>
    <row r="99" spans="1:57" x14ac:dyDescent="0.3">
      <c r="A99" s="43"/>
      <c r="B99" s="3"/>
      <c r="C99" s="3"/>
      <c r="D99" s="5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8"/>
      <c r="AI99" s="28"/>
      <c r="AJ99" s="28"/>
      <c r="AK99" s="28"/>
      <c r="AL99" s="28"/>
      <c r="AM99" s="27"/>
      <c r="AN99" s="27"/>
      <c r="AO99" s="27"/>
      <c r="AP99" s="29"/>
      <c r="AQ99" s="29"/>
      <c r="AR99" s="29"/>
      <c r="AS99" s="29"/>
      <c r="AT99" s="29"/>
      <c r="AU99" s="29"/>
      <c r="AV99" s="29"/>
      <c r="AW99" s="29"/>
      <c r="AX99" s="53"/>
      <c r="AY99" s="14"/>
      <c r="AZ99" s="53"/>
      <c r="BA99" s="53"/>
      <c r="BB99" s="53"/>
      <c r="BC99" s="53"/>
      <c r="BD99" s="51"/>
      <c r="BE99" s="51"/>
    </row>
    <row r="100" spans="1:57" ht="13.5" thickBot="1" x14ac:dyDescent="0.35">
      <c r="A100" s="48"/>
      <c r="B100" s="49"/>
      <c r="C100" s="49"/>
      <c r="D100" s="59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4"/>
      <c r="AI100" s="34"/>
      <c r="AJ100" s="34"/>
      <c r="AK100" s="34"/>
      <c r="AL100" s="34"/>
      <c r="AM100" s="33"/>
      <c r="AN100" s="33"/>
      <c r="AO100" s="33"/>
      <c r="AP100" s="35"/>
      <c r="AQ100" s="35"/>
      <c r="AR100" s="35"/>
      <c r="AS100" s="35"/>
      <c r="AT100" s="35"/>
      <c r="AU100" s="35"/>
      <c r="AV100" s="35"/>
      <c r="AW100" s="35"/>
      <c r="AX100" s="71"/>
      <c r="AY100" s="72"/>
      <c r="AZ100" s="53"/>
      <c r="BA100" s="53"/>
      <c r="BB100" s="53"/>
      <c r="BC100" s="71"/>
      <c r="BD100" s="51"/>
      <c r="BE100" s="51"/>
    </row>
    <row r="101" spans="1:57" x14ac:dyDescent="0.3">
      <c r="AX101" s="37"/>
      <c r="AY101" s="17"/>
      <c r="BC101" s="37"/>
    </row>
    <row r="102" spans="1:57" x14ac:dyDescent="0.3">
      <c r="T102" s="38"/>
      <c r="AM102" s="38"/>
      <c r="AN102" s="38"/>
      <c r="AP102" s="38"/>
      <c r="AQ102" s="38"/>
      <c r="AR102" s="38"/>
      <c r="AS102" s="38"/>
      <c r="AT102" s="38"/>
      <c r="AU102" s="38"/>
      <c r="AV102" s="38"/>
      <c r="AW102" s="38"/>
      <c r="AX102" s="17"/>
      <c r="AY102" s="17">
        <f>AY95-AX95</f>
        <v>236.07999999999998</v>
      </c>
      <c r="BC102" s="17"/>
    </row>
    <row r="103" spans="1:57" x14ac:dyDescent="0.3"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E103" s="37"/>
      <c r="AF103" s="37"/>
      <c r="AG103" s="37"/>
      <c r="AH103" s="38"/>
      <c r="AI103" s="38"/>
      <c r="AJ103" s="38"/>
      <c r="AK103" s="38"/>
      <c r="AL103" s="38"/>
      <c r="AM103" s="37"/>
      <c r="AN103" s="37"/>
      <c r="AO103" s="61" t="s">
        <v>30</v>
      </c>
      <c r="AP103" s="61"/>
      <c r="AQ103" s="61"/>
      <c r="AR103" s="61"/>
      <c r="AS103" s="61"/>
      <c r="AT103" s="61"/>
      <c r="AU103" s="61"/>
      <c r="AV103" s="61"/>
      <c r="AW103" s="61"/>
      <c r="AX103" s="64"/>
      <c r="AY103" s="17"/>
      <c r="BC103" s="64"/>
    </row>
    <row r="104" spans="1:57" x14ac:dyDescent="0.3">
      <c r="AX104" s="37"/>
      <c r="AY104" s="17"/>
      <c r="BC104" s="37"/>
    </row>
    <row r="105" spans="1:57" x14ac:dyDescent="0.3">
      <c r="AX105" s="37"/>
      <c r="AY105" s="17"/>
      <c r="BC105" s="37"/>
    </row>
    <row r="106" spans="1:57" x14ac:dyDescent="0.3">
      <c r="AX106" s="37"/>
      <c r="AY106" s="17"/>
      <c r="BC106" s="37"/>
    </row>
    <row r="107" spans="1:57" x14ac:dyDescent="0.3">
      <c r="AX107" s="37"/>
      <c r="AY107" s="17"/>
      <c r="BC107" s="37"/>
    </row>
    <row r="108" spans="1:57" x14ac:dyDescent="0.3">
      <c r="AX108" s="37"/>
      <c r="AY108" s="17"/>
      <c r="BC108" s="37"/>
    </row>
    <row r="109" spans="1:57" x14ac:dyDescent="0.3">
      <c r="AX109" s="37"/>
      <c r="AY109" s="17"/>
      <c r="BC109" s="37"/>
    </row>
    <row r="110" spans="1:57" x14ac:dyDescent="0.3">
      <c r="AX110" s="37"/>
      <c r="AY110" s="17"/>
      <c r="BC110" s="37"/>
    </row>
    <row r="111" spans="1:57" x14ac:dyDescent="0.3">
      <c r="AX111" s="37"/>
      <c r="AY111" s="17"/>
      <c r="BC111" s="37"/>
    </row>
    <row r="112" spans="1:57" x14ac:dyDescent="0.3">
      <c r="AX112" s="37"/>
      <c r="AY112" s="17"/>
      <c r="BC112" s="37"/>
    </row>
    <row r="113" spans="50:55" x14ac:dyDescent="0.3">
      <c r="AX113" s="37"/>
      <c r="AY113" s="17"/>
      <c r="BC113" s="37"/>
    </row>
    <row r="114" spans="50:55" x14ac:dyDescent="0.3">
      <c r="AX114" s="37"/>
      <c r="AY114" s="17"/>
      <c r="BC114" s="37"/>
    </row>
    <row r="115" spans="50:55" x14ac:dyDescent="0.3">
      <c r="AX115" s="37"/>
      <c r="AY115" s="17"/>
      <c r="BC115" s="37"/>
    </row>
    <row r="116" spans="50:55" x14ac:dyDescent="0.3">
      <c r="AX116" s="37"/>
      <c r="AY116" s="17"/>
      <c r="BC116" s="37"/>
    </row>
    <row r="117" spans="50:55" x14ac:dyDescent="0.3">
      <c r="AX117" s="37"/>
      <c r="AY117" s="17"/>
      <c r="BC117" s="37"/>
    </row>
    <row r="118" spans="50:55" x14ac:dyDescent="0.3">
      <c r="AX118" s="37"/>
      <c r="AY118" s="17"/>
      <c r="BC118" s="37"/>
    </row>
    <row r="119" spans="50:55" x14ac:dyDescent="0.3">
      <c r="AX119" s="37"/>
      <c r="AY119" s="17"/>
      <c r="BC119" s="37"/>
    </row>
    <row r="120" spans="50:55" x14ac:dyDescent="0.3">
      <c r="AX120" s="37"/>
      <c r="AY120" s="17"/>
      <c r="BC120" s="37"/>
    </row>
    <row r="121" spans="50:55" x14ac:dyDescent="0.3">
      <c r="AX121" s="37"/>
      <c r="AY121" s="17"/>
      <c r="BC121" s="37"/>
    </row>
    <row r="122" spans="50:55" x14ac:dyDescent="0.3">
      <c r="AX122" s="37"/>
      <c r="AY122" s="17"/>
      <c r="BC122" s="37"/>
    </row>
    <row r="123" spans="50:55" x14ac:dyDescent="0.3">
      <c r="AX123" s="37"/>
      <c r="AY123" s="17"/>
      <c r="BC123" s="37"/>
    </row>
    <row r="124" spans="50:55" x14ac:dyDescent="0.3">
      <c r="AX124" s="37"/>
      <c r="AY124" s="17"/>
      <c r="BC124" s="37"/>
    </row>
    <row r="125" spans="50:55" x14ac:dyDescent="0.3">
      <c r="AX125" s="37"/>
      <c r="AY125" s="17"/>
      <c r="BC125" s="37"/>
    </row>
    <row r="126" spans="50:55" x14ac:dyDescent="0.3">
      <c r="AX126" s="37"/>
      <c r="AY126" s="17"/>
      <c r="BC126" s="37"/>
    </row>
    <row r="127" spans="50:55" x14ac:dyDescent="0.3">
      <c r="AX127" s="37"/>
      <c r="AY127" s="17"/>
      <c r="BC127" s="37"/>
    </row>
    <row r="128" spans="50:55" x14ac:dyDescent="0.3">
      <c r="AX128" s="37"/>
      <c r="AY128" s="17"/>
      <c r="BC128" s="37"/>
    </row>
    <row r="129" spans="50:55" x14ac:dyDescent="0.3">
      <c r="AX129" s="37"/>
      <c r="AY129" s="17"/>
      <c r="BC129" s="37"/>
    </row>
    <row r="130" spans="50:55" x14ac:dyDescent="0.3">
      <c r="AX130" s="37"/>
      <c r="AY130" s="17"/>
      <c r="BC130" s="37"/>
    </row>
    <row r="131" spans="50:55" x14ac:dyDescent="0.3">
      <c r="AX131" s="37"/>
      <c r="AY131" s="17"/>
      <c r="BC131" s="37"/>
    </row>
    <row r="132" spans="50:55" x14ac:dyDescent="0.3">
      <c r="AX132" s="37"/>
      <c r="AY132" s="17"/>
      <c r="BC132" s="37"/>
    </row>
    <row r="133" spans="50:55" x14ac:dyDescent="0.3">
      <c r="AX133" s="37"/>
      <c r="AY133" s="17"/>
      <c r="BC133" s="37"/>
    </row>
    <row r="134" spans="50:55" x14ac:dyDescent="0.3">
      <c r="AX134" s="37"/>
      <c r="AY134" s="17"/>
      <c r="BC134" s="37"/>
    </row>
    <row r="135" spans="50:55" x14ac:dyDescent="0.3">
      <c r="AX135" s="37"/>
      <c r="AY135" s="17"/>
      <c r="BC135" s="37"/>
    </row>
    <row r="136" spans="50:55" x14ac:dyDescent="0.3">
      <c r="AX136" s="37"/>
      <c r="AY136" s="17"/>
      <c r="BC136" s="37"/>
    </row>
    <row r="137" spans="50:55" x14ac:dyDescent="0.3">
      <c r="AX137" s="37"/>
      <c r="AY137" s="17"/>
      <c r="BC137" s="37"/>
    </row>
    <row r="138" spans="50:55" x14ac:dyDescent="0.3">
      <c r="AX138" s="37"/>
      <c r="AY138" s="17"/>
      <c r="BC138" s="37"/>
    </row>
    <row r="139" spans="50:55" x14ac:dyDescent="0.3">
      <c r="AX139" s="37"/>
      <c r="AY139" s="17"/>
      <c r="BC139" s="37"/>
    </row>
    <row r="140" spans="50:55" x14ac:dyDescent="0.3">
      <c r="AX140" s="37"/>
      <c r="AY140" s="17"/>
      <c r="BC140" s="37"/>
    </row>
    <row r="141" spans="50:55" x14ac:dyDescent="0.3">
      <c r="AX141" s="37"/>
      <c r="AY141" s="17"/>
      <c r="BC141" s="37"/>
    </row>
    <row r="142" spans="50:55" x14ac:dyDescent="0.3">
      <c r="AX142" s="37"/>
      <c r="AY142" s="17"/>
      <c r="BC142" s="37"/>
    </row>
    <row r="143" spans="50:55" x14ac:dyDescent="0.3">
      <c r="AX143" s="37"/>
      <c r="AY143" s="17"/>
      <c r="BC143" s="37"/>
    </row>
    <row r="144" spans="50:55" x14ac:dyDescent="0.3">
      <c r="AX144" s="37"/>
      <c r="AY144" s="17"/>
      <c r="BC144" s="37"/>
    </row>
    <row r="145" spans="50:55" x14ac:dyDescent="0.3">
      <c r="AX145" s="37"/>
      <c r="AY145" s="17"/>
      <c r="BC145" s="37"/>
    </row>
    <row r="146" spans="50:55" x14ac:dyDescent="0.3">
      <c r="AX146" s="37"/>
      <c r="AY146" s="17"/>
      <c r="BC146" s="37"/>
    </row>
    <row r="147" spans="50:55" x14ac:dyDescent="0.3">
      <c r="AX147" s="37"/>
      <c r="AY147" s="17"/>
      <c r="BC147" s="37"/>
    </row>
    <row r="148" spans="50:55" x14ac:dyDescent="0.3">
      <c r="AX148" s="37"/>
      <c r="AY148" s="17"/>
      <c r="BC148" s="37"/>
    </row>
    <row r="149" spans="50:55" x14ac:dyDescent="0.3">
      <c r="AX149" s="37"/>
      <c r="AY149" s="17"/>
      <c r="BC149" s="37"/>
    </row>
    <row r="150" spans="50:55" x14ac:dyDescent="0.3">
      <c r="AX150" s="37"/>
      <c r="AY150" s="17"/>
      <c r="BC150" s="37"/>
    </row>
    <row r="151" spans="50:55" x14ac:dyDescent="0.3">
      <c r="AX151" s="37"/>
      <c r="AY151" s="17"/>
      <c r="BC151" s="37"/>
    </row>
    <row r="152" spans="50:55" x14ac:dyDescent="0.3">
      <c r="AX152" s="37"/>
      <c r="AY152" s="17"/>
      <c r="BC152" s="37"/>
    </row>
    <row r="153" spans="50:55" x14ac:dyDescent="0.3">
      <c r="AX153" s="37"/>
      <c r="AY153" s="17"/>
      <c r="BC153" s="37"/>
    </row>
    <row r="154" spans="50:55" x14ac:dyDescent="0.3">
      <c r="AX154" s="37"/>
      <c r="AY154" s="17"/>
      <c r="BC154" s="37"/>
    </row>
    <row r="155" spans="50:55" x14ac:dyDescent="0.3">
      <c r="AX155" s="37"/>
      <c r="AY155" s="17"/>
      <c r="BC155" s="37"/>
    </row>
    <row r="156" spans="50:55" x14ac:dyDescent="0.3">
      <c r="AX156" s="37"/>
      <c r="AY156" s="17"/>
      <c r="BC156" s="37"/>
    </row>
    <row r="157" spans="50:55" x14ac:dyDescent="0.3">
      <c r="AX157" s="37"/>
      <c r="AY157" s="17"/>
      <c r="BC157" s="37"/>
    </row>
    <row r="158" spans="50:55" x14ac:dyDescent="0.3">
      <c r="AX158" s="37"/>
      <c r="AY158" s="17"/>
      <c r="BC158" s="37"/>
    </row>
    <row r="159" spans="50:55" x14ac:dyDescent="0.3">
      <c r="AX159" s="37"/>
      <c r="AY159" s="17"/>
      <c r="BC159" s="37"/>
    </row>
    <row r="160" spans="50:55" x14ac:dyDescent="0.3">
      <c r="AX160" s="37"/>
      <c r="AY160" s="17"/>
      <c r="BC160" s="37"/>
    </row>
    <row r="161" spans="50:55" x14ac:dyDescent="0.3">
      <c r="AX161" s="37"/>
      <c r="AY161" s="17"/>
      <c r="BC161" s="37"/>
    </row>
    <row r="162" spans="50:55" x14ac:dyDescent="0.3">
      <c r="AX162" s="37"/>
      <c r="AY162" s="17"/>
      <c r="BC162" s="37"/>
    </row>
    <row r="163" spans="50:55" x14ac:dyDescent="0.3">
      <c r="AX163" s="37"/>
      <c r="AY163" s="17"/>
      <c r="BC163" s="37"/>
    </row>
    <row r="164" spans="50:55" x14ac:dyDescent="0.3">
      <c r="AX164" s="37"/>
      <c r="AY164" s="17"/>
      <c r="BC164" s="37"/>
    </row>
    <row r="165" spans="50:55" x14ac:dyDescent="0.3">
      <c r="AX165" s="37"/>
      <c r="AY165" s="17"/>
      <c r="BC165" s="37"/>
    </row>
    <row r="166" spans="50:55" x14ac:dyDescent="0.3">
      <c r="AX166" s="37"/>
      <c r="AY166" s="17"/>
      <c r="BC166" s="37"/>
    </row>
    <row r="167" spans="50:55" x14ac:dyDescent="0.3">
      <c r="AX167" s="37"/>
      <c r="AY167" s="17"/>
      <c r="BC167" s="37"/>
    </row>
    <row r="168" spans="50:55" x14ac:dyDescent="0.3">
      <c r="AX168" s="37"/>
      <c r="AY168" s="17"/>
      <c r="BC168" s="37"/>
    </row>
    <row r="169" spans="50:55" x14ac:dyDescent="0.3">
      <c r="AX169" s="37"/>
      <c r="AY169" s="17"/>
      <c r="BC169" s="37"/>
    </row>
    <row r="170" spans="50:55" x14ac:dyDescent="0.3">
      <c r="AX170" s="37"/>
      <c r="AY170" s="17"/>
      <c r="BC170" s="37"/>
    </row>
    <row r="171" spans="50:55" x14ac:dyDescent="0.3">
      <c r="AX171" s="37"/>
      <c r="AY171" s="17"/>
      <c r="BC171" s="37"/>
    </row>
    <row r="172" spans="50:55" x14ac:dyDescent="0.3">
      <c r="AX172" s="37"/>
      <c r="AY172" s="17"/>
      <c r="BC172" s="37"/>
    </row>
    <row r="173" spans="50:55" x14ac:dyDescent="0.3">
      <c r="AX173" s="37"/>
      <c r="AY173" s="17"/>
      <c r="BC173" s="37"/>
    </row>
    <row r="174" spans="50:55" x14ac:dyDescent="0.3">
      <c r="AX174" s="37"/>
      <c r="AY174" s="17"/>
      <c r="BC174" s="37"/>
    </row>
    <row r="175" spans="50:55" x14ac:dyDescent="0.3">
      <c r="AX175" s="37"/>
      <c r="AY175" s="17"/>
      <c r="BC175" s="37"/>
    </row>
    <row r="176" spans="50:55" x14ac:dyDescent="0.3">
      <c r="AX176" s="37"/>
      <c r="AY176" s="17"/>
      <c r="BC176" s="37"/>
    </row>
    <row r="177" spans="50:55" x14ac:dyDescent="0.3">
      <c r="AX177" s="37"/>
      <c r="AY177" s="17"/>
      <c r="BC177" s="37"/>
    </row>
    <row r="178" spans="50:55" x14ac:dyDescent="0.3">
      <c r="AX178" s="37"/>
      <c r="AY178" s="17"/>
      <c r="BC178" s="37"/>
    </row>
    <row r="179" spans="50:55" x14ac:dyDescent="0.3">
      <c r="AX179" s="37"/>
      <c r="AY179" s="17"/>
      <c r="BC179" s="37"/>
    </row>
    <row r="180" spans="50:55" x14ac:dyDescent="0.3">
      <c r="AX180" s="37"/>
      <c r="AY180" s="17"/>
      <c r="BC180" s="37"/>
    </row>
    <row r="181" spans="50:55" x14ac:dyDescent="0.3">
      <c r="AX181" s="37"/>
      <c r="AY181" s="17"/>
      <c r="BC181" s="37"/>
    </row>
    <row r="182" spans="50:55" x14ac:dyDescent="0.3">
      <c r="AX182" s="37"/>
      <c r="AY182" s="17"/>
      <c r="BC182" s="37"/>
    </row>
    <row r="183" spans="50:55" x14ac:dyDescent="0.3">
      <c r="AX183" s="39"/>
      <c r="AY183" s="19"/>
      <c r="BC183" s="39"/>
    </row>
    <row r="184" spans="50:55" x14ac:dyDescent="0.3">
      <c r="AX184" s="39"/>
      <c r="AY184" s="19"/>
      <c r="BC184" s="39"/>
    </row>
    <row r="185" spans="50:55" x14ac:dyDescent="0.3">
      <c r="AX185" s="39"/>
      <c r="AY185" s="19"/>
      <c r="BC185" s="39"/>
    </row>
    <row r="186" spans="50:55" x14ac:dyDescent="0.3">
      <c r="AX186" s="39"/>
      <c r="AY186" s="19"/>
      <c r="BC186" s="39"/>
    </row>
    <row r="187" spans="50:55" x14ac:dyDescent="0.3">
      <c r="AX187" s="39"/>
      <c r="AY187" s="19"/>
      <c r="BC187" s="39"/>
    </row>
    <row r="188" spans="50:55" x14ac:dyDescent="0.3">
      <c r="AX188" s="39"/>
      <c r="AY188" s="19"/>
      <c r="BC188" s="39"/>
    </row>
    <row r="189" spans="50:55" x14ac:dyDescent="0.3">
      <c r="AX189" s="39"/>
      <c r="AY189" s="19"/>
      <c r="BC189" s="39"/>
    </row>
    <row r="190" spans="50:55" x14ac:dyDescent="0.3">
      <c r="AX190" s="39"/>
      <c r="AY190" s="19"/>
      <c r="BC190" s="39"/>
    </row>
    <row r="191" spans="50:55" x14ac:dyDescent="0.3">
      <c r="AX191" s="39"/>
      <c r="AY191" s="19"/>
      <c r="BC191" s="39"/>
    </row>
    <row r="192" spans="50:55" x14ac:dyDescent="0.3">
      <c r="AX192" s="39"/>
      <c r="AY192" s="19"/>
      <c r="BC192" s="39"/>
    </row>
    <row r="193" spans="50:55" x14ac:dyDescent="0.3">
      <c r="AX193" s="39"/>
      <c r="AY193" s="19"/>
      <c r="BC193" s="39"/>
    </row>
    <row r="194" spans="50:55" x14ac:dyDescent="0.3">
      <c r="AX194" s="39"/>
      <c r="AY194" s="19"/>
      <c r="BC194" s="39"/>
    </row>
    <row r="195" spans="50:55" x14ac:dyDescent="0.3">
      <c r="AX195" s="39"/>
      <c r="AY195" s="19"/>
      <c r="BC195" s="39"/>
    </row>
    <row r="196" spans="50:55" x14ac:dyDescent="0.3">
      <c r="AX196" s="39"/>
      <c r="AY196" s="19"/>
      <c r="BC196" s="39"/>
    </row>
    <row r="197" spans="50:55" x14ac:dyDescent="0.3">
      <c r="AX197" s="39"/>
      <c r="AY197" s="19"/>
      <c r="BC197" s="39"/>
    </row>
    <row r="198" spans="50:55" x14ac:dyDescent="0.3">
      <c r="AX198" s="39"/>
      <c r="AY198" s="19"/>
      <c r="BC198" s="39"/>
    </row>
    <row r="199" spans="50:55" x14ac:dyDescent="0.3">
      <c r="AX199" s="39"/>
      <c r="AY199" s="19"/>
      <c r="BC199" s="39"/>
    </row>
    <row r="200" spans="50:55" x14ac:dyDescent="0.3">
      <c r="AX200" s="39"/>
      <c r="AY200" s="19"/>
      <c r="BC200" s="39"/>
    </row>
    <row r="201" spans="50:55" x14ac:dyDescent="0.3">
      <c r="AX201" s="39"/>
      <c r="AY201" s="19"/>
      <c r="BC201" s="39"/>
    </row>
    <row r="202" spans="50:55" x14ac:dyDescent="0.3">
      <c r="AX202" s="39"/>
      <c r="AY202" s="19"/>
      <c r="BC202" s="39"/>
    </row>
    <row r="203" spans="50:55" x14ac:dyDescent="0.3">
      <c r="AX203" s="39"/>
      <c r="AY203" s="19"/>
      <c r="BC203" s="39"/>
    </row>
    <row r="204" spans="50:55" x14ac:dyDescent="0.3">
      <c r="AX204" s="39"/>
      <c r="AY204" s="19"/>
      <c r="BC204" s="39"/>
    </row>
    <row r="205" spans="50:55" x14ac:dyDescent="0.3">
      <c r="AX205" s="39"/>
      <c r="AY205" s="19"/>
      <c r="BC205" s="39"/>
    </row>
    <row r="206" spans="50:55" x14ac:dyDescent="0.3">
      <c r="AX206" s="39"/>
      <c r="AY206" s="19"/>
      <c r="BC206" s="39"/>
    </row>
    <row r="207" spans="50:55" x14ac:dyDescent="0.3">
      <c r="AX207" s="39"/>
      <c r="AY207" s="19"/>
      <c r="BC207" s="39"/>
    </row>
    <row r="208" spans="50:55" x14ac:dyDescent="0.3">
      <c r="AX208" s="39"/>
      <c r="AY208" s="19"/>
      <c r="BC208" s="39"/>
    </row>
    <row r="209" spans="50:55" x14ac:dyDescent="0.3">
      <c r="AX209" s="39"/>
      <c r="AY209" s="19"/>
      <c r="BC209" s="39"/>
    </row>
    <row r="210" spans="50:55" x14ac:dyDescent="0.3">
      <c r="AX210" s="39"/>
      <c r="AY210" s="19"/>
      <c r="BC210" s="39"/>
    </row>
    <row r="211" spans="50:55" x14ac:dyDescent="0.3">
      <c r="AX211" s="39"/>
      <c r="AY211" s="19"/>
      <c r="BC211" s="39"/>
    </row>
    <row r="212" spans="50:55" x14ac:dyDescent="0.3">
      <c r="AX212" s="39"/>
      <c r="AY212" s="19"/>
      <c r="BC212" s="39"/>
    </row>
    <row r="213" spans="50:55" x14ac:dyDescent="0.3">
      <c r="AX213" s="39"/>
      <c r="AY213" s="19"/>
      <c r="BC213" s="39"/>
    </row>
    <row r="214" spans="50:55" x14ac:dyDescent="0.3">
      <c r="AX214" s="39"/>
      <c r="AY214" s="19"/>
      <c r="BC214" s="39"/>
    </row>
    <row r="215" spans="50:55" x14ac:dyDescent="0.3">
      <c r="AX215" s="39"/>
      <c r="AY215" s="19"/>
      <c r="BC215" s="39"/>
    </row>
    <row r="216" spans="50:55" x14ac:dyDescent="0.3">
      <c r="AX216" s="39"/>
      <c r="AY216" s="19"/>
      <c r="BC216" s="39"/>
    </row>
  </sheetData>
  <autoFilter ref="A2:AY72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zoomScaleNormal="100" workbookViewId="0">
      <selection activeCell="H9" sqref="H9:H10"/>
    </sheetView>
  </sheetViews>
  <sheetFormatPr defaultColWidth="9.1796875" defaultRowHeight="11.5" x14ac:dyDescent="0.25"/>
  <cols>
    <col min="1" max="1" width="9.1796875" style="150"/>
    <col min="2" max="2" width="29.453125" style="150" customWidth="1"/>
    <col min="3" max="3" width="17.81640625" style="150" customWidth="1"/>
    <col min="4" max="4" width="17" style="150" customWidth="1"/>
    <col min="5" max="5" width="17.26953125" style="150" customWidth="1"/>
    <col min="6" max="6" width="17.7265625" style="206" customWidth="1"/>
    <col min="7" max="7" width="18.54296875" style="150" customWidth="1"/>
    <col min="8" max="8" width="17.54296875" style="150" customWidth="1"/>
    <col min="9" max="9" width="16.453125" style="150" customWidth="1"/>
    <col min="10" max="10" width="17.54296875" style="150" customWidth="1"/>
    <col min="11" max="11" width="16.81640625" style="150" customWidth="1"/>
    <col min="12" max="12" width="17" style="150" customWidth="1"/>
    <col min="13" max="13" width="17.54296875" style="150" customWidth="1"/>
    <col min="14" max="14" width="17.453125" style="150" customWidth="1"/>
    <col min="15" max="15" width="18.26953125" style="150" customWidth="1"/>
    <col min="16" max="29" width="13.26953125" style="150" customWidth="1"/>
    <col min="30" max="16384" width="9.1796875" style="150"/>
  </cols>
  <sheetData>
    <row r="1" spans="1:19" x14ac:dyDescent="0.25">
      <c r="F1" s="150"/>
    </row>
    <row r="2" spans="1:19" x14ac:dyDescent="0.25">
      <c r="F2" s="150"/>
    </row>
    <row r="3" spans="1:19" x14ac:dyDescent="0.25">
      <c r="F3" s="150"/>
    </row>
    <row r="4" spans="1:19" x14ac:dyDescent="0.25">
      <c r="F4" s="150"/>
    </row>
    <row r="5" spans="1:19" x14ac:dyDescent="0.25">
      <c r="B5" s="151" t="s">
        <v>107</v>
      </c>
      <c r="F5" s="150"/>
    </row>
    <row r="6" spans="1:19" x14ac:dyDescent="0.25">
      <c r="F6" s="150"/>
      <c r="I6" s="152"/>
    </row>
    <row r="7" spans="1:19" s="151" customFormat="1" ht="15.75" customHeight="1" x14ac:dyDescent="0.25">
      <c r="B7" s="153"/>
      <c r="C7" s="154">
        <v>44651</v>
      </c>
      <c r="D7" s="154">
        <v>44681</v>
      </c>
      <c r="E7" s="154">
        <v>44712</v>
      </c>
      <c r="F7" s="154">
        <v>44742</v>
      </c>
      <c r="G7" s="154">
        <v>44773</v>
      </c>
      <c r="H7" s="154">
        <v>44804</v>
      </c>
      <c r="I7" s="154">
        <v>44834</v>
      </c>
      <c r="J7" s="154">
        <v>44865</v>
      </c>
      <c r="K7" s="154">
        <v>44895</v>
      </c>
      <c r="L7" s="154">
        <v>44926</v>
      </c>
      <c r="M7" s="154">
        <v>44957</v>
      </c>
      <c r="N7" s="155">
        <v>44985</v>
      </c>
      <c r="O7" s="154">
        <v>45016</v>
      </c>
      <c r="P7" s="156"/>
    </row>
    <row r="8" spans="1:19" ht="15.75" customHeight="1" x14ac:dyDescent="0.25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9" s="158" customFormat="1" ht="15.75" customHeight="1" x14ac:dyDescent="0.25">
      <c r="B9" s="159" t="s">
        <v>37</v>
      </c>
      <c r="C9" s="161">
        <v>26450.400000000001</v>
      </c>
      <c r="D9" s="160">
        <v>32466.400000000001</v>
      </c>
      <c r="E9" s="160">
        <v>32364.39</v>
      </c>
      <c r="F9" s="160">
        <v>31803.53</v>
      </c>
      <c r="G9" s="161">
        <v>28350.63</v>
      </c>
      <c r="H9" s="161">
        <v>27187.13</v>
      </c>
      <c r="I9" s="161"/>
      <c r="J9" s="161"/>
      <c r="K9" s="161"/>
      <c r="L9" s="161"/>
      <c r="M9" s="161"/>
      <c r="N9" s="161"/>
      <c r="O9" s="161"/>
    </row>
    <row r="10" spans="1:19" s="158" customFormat="1" ht="15.75" customHeight="1" thickBot="1" x14ac:dyDescent="0.3">
      <c r="B10" s="234" t="s">
        <v>106</v>
      </c>
      <c r="C10" s="163">
        <v>16233.03</v>
      </c>
      <c r="D10" s="162">
        <v>16235.77</v>
      </c>
      <c r="E10" s="162">
        <v>16235.77</v>
      </c>
      <c r="F10" s="162">
        <v>16235.77</v>
      </c>
      <c r="G10" s="162">
        <v>16235.77</v>
      </c>
      <c r="H10" s="163">
        <v>16235.77</v>
      </c>
      <c r="I10" s="163"/>
      <c r="J10" s="163"/>
      <c r="K10" s="163"/>
      <c r="L10" s="163"/>
      <c r="M10" s="163"/>
      <c r="N10" s="163"/>
      <c r="O10" s="163"/>
    </row>
    <row r="11" spans="1:19" s="151" customFormat="1" ht="15.75" customHeight="1" thickBot="1" x14ac:dyDescent="0.3">
      <c r="B11" s="164" t="s">
        <v>0</v>
      </c>
      <c r="C11" s="165">
        <f t="shared" ref="C11:O11" si="0">SUM(C9:C10)</f>
        <v>42683.43</v>
      </c>
      <c r="D11" s="165">
        <f t="shared" si="0"/>
        <v>48702.17</v>
      </c>
      <c r="E11" s="165">
        <f t="shared" si="0"/>
        <v>48600.160000000003</v>
      </c>
      <c r="F11" s="165">
        <f t="shared" si="0"/>
        <v>48039.3</v>
      </c>
      <c r="G11" s="165">
        <f t="shared" si="0"/>
        <v>44586.400000000001</v>
      </c>
      <c r="H11" s="165">
        <f t="shared" si="0"/>
        <v>43422.9</v>
      </c>
      <c r="I11" s="165">
        <f t="shared" si="0"/>
        <v>0</v>
      </c>
      <c r="J11" s="165">
        <f t="shared" si="0"/>
        <v>0</v>
      </c>
      <c r="K11" s="165">
        <f t="shared" si="0"/>
        <v>0</v>
      </c>
      <c r="L11" s="165">
        <f t="shared" si="0"/>
        <v>0</v>
      </c>
      <c r="M11" s="165">
        <f t="shared" si="0"/>
        <v>0</v>
      </c>
      <c r="N11" s="165">
        <f t="shared" si="0"/>
        <v>0</v>
      </c>
      <c r="O11" s="165">
        <f t="shared" si="0"/>
        <v>0</v>
      </c>
      <c r="Q11" s="166"/>
      <c r="S11" s="167"/>
    </row>
    <row r="12" spans="1:19" ht="15.75" customHeight="1" x14ac:dyDescent="0.25">
      <c r="B12" s="168"/>
      <c r="C12" s="169"/>
      <c r="D12" s="170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</row>
    <row r="13" spans="1:19" ht="15.75" customHeight="1" x14ac:dyDescent="0.25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Q13" s="173"/>
    </row>
    <row r="14" spans="1:19" ht="15.75" customHeight="1" x14ac:dyDescent="0.25">
      <c r="A14" s="150" t="s">
        <v>15</v>
      </c>
      <c r="B14" s="153" t="s">
        <v>3</v>
      </c>
      <c r="C14" s="174">
        <v>-1890.9800000000032</v>
      </c>
      <c r="D14" s="174">
        <f t="shared" ref="D14:O14" si="1">D11-C11</f>
        <v>6018.739999999998</v>
      </c>
      <c r="E14" s="174">
        <f t="shared" si="1"/>
        <v>-102.00999999999476</v>
      </c>
      <c r="F14" s="174">
        <f t="shared" si="1"/>
        <v>-560.86000000000058</v>
      </c>
      <c r="G14" s="174">
        <f t="shared" si="1"/>
        <v>-3452.9000000000015</v>
      </c>
      <c r="H14" s="174">
        <f t="shared" si="1"/>
        <v>-1163.5</v>
      </c>
      <c r="I14" s="174">
        <f>I11-H11</f>
        <v>-43422.9</v>
      </c>
      <c r="J14" s="174">
        <f>J11-I11</f>
        <v>0</v>
      </c>
      <c r="K14" s="174">
        <f>K11-J11</f>
        <v>0</v>
      </c>
      <c r="L14" s="174">
        <f t="shared" si="1"/>
        <v>0</v>
      </c>
      <c r="M14" s="174">
        <f t="shared" si="1"/>
        <v>0</v>
      </c>
      <c r="N14" s="174">
        <f t="shared" si="1"/>
        <v>0</v>
      </c>
      <c r="O14" s="174">
        <f t="shared" si="1"/>
        <v>0</v>
      </c>
    </row>
    <row r="15" spans="1:19" ht="15.75" customHeight="1" x14ac:dyDescent="0.25">
      <c r="B15" s="157"/>
      <c r="C15" s="175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76"/>
      <c r="O15" s="175"/>
    </row>
    <row r="16" spans="1:19" ht="15.75" customHeight="1" thickBot="1" x14ac:dyDescent="0.3">
      <c r="B16" s="177"/>
      <c r="C16" s="178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6"/>
      <c r="O16" s="178"/>
    </row>
    <row r="17" spans="2:18" ht="15.75" customHeight="1" x14ac:dyDescent="0.25">
      <c r="B17" s="179" t="s">
        <v>6</v>
      </c>
      <c r="C17" s="180">
        <v>7.5</v>
      </c>
      <c r="D17" s="180">
        <f>receiptsandpayment!BD15</f>
        <v>7020.74</v>
      </c>
      <c r="E17" s="180">
        <f>receiptsandpayment!BD22</f>
        <v>520.19000000000005</v>
      </c>
      <c r="F17" s="180">
        <f>receiptsandpayment!BD32</f>
        <v>22.5</v>
      </c>
      <c r="G17" s="180">
        <f>receiptsandpayment!BD37</f>
        <v>0</v>
      </c>
      <c r="H17" s="180">
        <f>receiptsandpayment!BD46</f>
        <v>127.5</v>
      </c>
      <c r="I17" s="180">
        <f>receiptsandpayment!BD56</f>
        <v>0</v>
      </c>
      <c r="J17" s="180">
        <f>receiptsandpayment!BD63</f>
        <v>0</v>
      </c>
      <c r="K17" s="180">
        <f>receiptsandpayment!BD70</f>
        <v>0</v>
      </c>
      <c r="L17" s="180">
        <f>receiptsandpayment!BD76</f>
        <v>0</v>
      </c>
      <c r="M17" s="180">
        <f>receiptsandpayment!BD80</f>
        <v>0</v>
      </c>
      <c r="N17" s="180">
        <f>receiptsandpayment!BD83</f>
        <v>0</v>
      </c>
      <c r="O17" s="180">
        <f>receiptsandpayment!BD89</f>
        <v>0</v>
      </c>
      <c r="P17" s="173"/>
    </row>
    <row r="18" spans="2:18" s="158" customFormat="1" ht="15.75" customHeight="1" x14ac:dyDescent="0.25">
      <c r="B18" s="181" t="s">
        <v>7</v>
      </c>
      <c r="C18" s="182">
        <v>2468.48</v>
      </c>
      <c r="D18" s="183">
        <f>receiptsandpayment!BE15</f>
        <v>465.6</v>
      </c>
      <c r="E18" s="183">
        <f>receiptsandpayment!BE22</f>
        <v>1395.96</v>
      </c>
      <c r="F18" s="183">
        <f>receiptsandpayment!BE32</f>
        <v>2046.7900000000002</v>
      </c>
      <c r="G18" s="183">
        <f>receiptsandpayment!BE37</f>
        <v>1090.9100000000001</v>
      </c>
      <c r="H18" s="183">
        <f>receiptsandpayment!BE46</f>
        <v>1714.1899999999998</v>
      </c>
      <c r="I18" s="183">
        <f>receiptsandpayment!BE56</f>
        <v>0</v>
      </c>
      <c r="J18" s="183">
        <f>receiptsandpayment!BE63</f>
        <v>0</v>
      </c>
      <c r="K18" s="183">
        <f>receiptsandpayment!BE70</f>
        <v>0</v>
      </c>
      <c r="L18" s="183">
        <f>receiptsandpayment!BE76</f>
        <v>0</v>
      </c>
      <c r="M18" s="183">
        <f>receiptsandpayment!BE80</f>
        <v>0</v>
      </c>
      <c r="N18" s="183">
        <f>receiptsandpayment!BE83</f>
        <v>0</v>
      </c>
      <c r="O18" s="182">
        <f>receiptsandpayment!BE89</f>
        <v>0</v>
      </c>
      <c r="P18" s="173"/>
    </row>
    <row r="19" spans="2:18" s="151" customFormat="1" ht="15.75" customHeight="1" thickBot="1" x14ac:dyDescent="0.3">
      <c r="B19" s="184" t="s">
        <v>4</v>
      </c>
      <c r="C19" s="185">
        <f t="shared" ref="C19" si="2">C17-C18</f>
        <v>-2460.98</v>
      </c>
      <c r="D19" s="185">
        <f>D17-D18</f>
        <v>6555.1399999999994</v>
      </c>
      <c r="E19" s="185">
        <f t="shared" ref="E19:O19" si="3">E17-E18</f>
        <v>-875.77</v>
      </c>
      <c r="F19" s="185">
        <f t="shared" si="3"/>
        <v>-2024.2900000000002</v>
      </c>
      <c r="G19" s="185">
        <f t="shared" si="3"/>
        <v>-1090.9100000000001</v>
      </c>
      <c r="H19" s="185">
        <f t="shared" si="3"/>
        <v>-1586.6899999999998</v>
      </c>
      <c r="I19" s="185">
        <f t="shared" si="3"/>
        <v>0</v>
      </c>
      <c r="J19" s="185">
        <f t="shared" si="3"/>
        <v>0</v>
      </c>
      <c r="K19" s="185">
        <f t="shared" si="3"/>
        <v>0</v>
      </c>
      <c r="L19" s="185">
        <f t="shared" si="3"/>
        <v>0</v>
      </c>
      <c r="M19" s="185">
        <f t="shared" si="3"/>
        <v>0</v>
      </c>
      <c r="N19" s="185">
        <f t="shared" si="3"/>
        <v>0</v>
      </c>
      <c r="O19" s="185">
        <f t="shared" si="3"/>
        <v>0</v>
      </c>
      <c r="P19" s="167"/>
    </row>
    <row r="20" spans="2:18" ht="15.75" customHeight="1" x14ac:dyDescent="0.25">
      <c r="B20" s="186"/>
      <c r="C20" s="187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7"/>
    </row>
    <row r="21" spans="2:18" ht="15.75" customHeight="1" x14ac:dyDescent="0.25">
      <c r="B21" s="189"/>
      <c r="C21" s="190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0"/>
    </row>
    <row r="22" spans="2:18" ht="15.75" customHeight="1" x14ac:dyDescent="0.25">
      <c r="B22" s="15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</row>
    <row r="23" spans="2:18" s="193" customFormat="1" ht="15.75" customHeight="1" x14ac:dyDescent="0.25">
      <c r="B23" s="191" t="s">
        <v>16</v>
      </c>
      <c r="C23" s="192">
        <f t="shared" ref="C23" si="4">C14-C19</f>
        <v>569.99999999999682</v>
      </c>
      <c r="D23" s="192">
        <f t="shared" ref="D23:O23" si="5">D14-D19</f>
        <v>-536.40000000000146</v>
      </c>
      <c r="E23" s="192">
        <f t="shared" si="5"/>
        <v>773.76000000000522</v>
      </c>
      <c r="F23" s="192">
        <f t="shared" si="5"/>
        <v>1463.4299999999996</v>
      </c>
      <c r="G23" s="192">
        <f t="shared" si="5"/>
        <v>-2361.9900000000016</v>
      </c>
      <c r="H23" s="192">
        <f t="shared" si="5"/>
        <v>423.18999999999983</v>
      </c>
      <c r="I23" s="192">
        <f t="shared" si="5"/>
        <v>-43422.9</v>
      </c>
      <c r="J23" s="192">
        <f t="shared" si="5"/>
        <v>0</v>
      </c>
      <c r="K23" s="192">
        <f t="shared" si="5"/>
        <v>0</v>
      </c>
      <c r="L23" s="192">
        <f t="shared" si="5"/>
        <v>0</v>
      </c>
      <c r="M23" s="192">
        <f t="shared" si="5"/>
        <v>0</v>
      </c>
      <c r="N23" s="192">
        <f t="shared" si="5"/>
        <v>0</v>
      </c>
      <c r="O23" s="192">
        <f t="shared" si="5"/>
        <v>0</v>
      </c>
    </row>
    <row r="24" spans="2:18" ht="15.75" customHeight="1" x14ac:dyDescent="0.25"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</row>
    <row r="25" spans="2:18" x14ac:dyDescent="0.25"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</row>
    <row r="26" spans="2:18" ht="159" customHeight="1" x14ac:dyDescent="0.25">
      <c r="B26" s="153" t="s">
        <v>54</v>
      </c>
      <c r="C26" s="211" t="s">
        <v>116</v>
      </c>
      <c r="D26" s="207" t="s">
        <v>117</v>
      </c>
      <c r="E26" s="207"/>
      <c r="F26" s="207" t="s">
        <v>144</v>
      </c>
      <c r="G26" s="207" t="s">
        <v>152</v>
      </c>
      <c r="H26" s="207" t="s">
        <v>151</v>
      </c>
      <c r="I26" s="207"/>
      <c r="J26" s="207"/>
      <c r="K26" s="209"/>
      <c r="L26" s="211"/>
      <c r="M26" s="211"/>
      <c r="N26" s="211"/>
      <c r="O26" s="211"/>
    </row>
    <row r="27" spans="2:18" s="166" customFormat="1" ht="15" customHeight="1" x14ac:dyDescent="0.25">
      <c r="B27" s="194" t="s">
        <v>2</v>
      </c>
      <c r="C27" s="194">
        <v>240</v>
      </c>
      <c r="D27" s="194">
        <v>810</v>
      </c>
      <c r="E27" s="166">
        <v>0</v>
      </c>
      <c r="F27" s="194">
        <v>370.56</v>
      </c>
      <c r="G27" s="194">
        <v>2510.79</v>
      </c>
      <c r="H27" s="194">
        <v>148.80000000000001</v>
      </c>
      <c r="I27" s="194"/>
      <c r="J27" s="194"/>
      <c r="K27" s="195"/>
      <c r="L27" s="195"/>
      <c r="M27" s="196"/>
      <c r="N27" s="196"/>
      <c r="O27" s="194"/>
    </row>
    <row r="28" spans="2:18" ht="111" customHeight="1" x14ac:dyDescent="0.25">
      <c r="B28" s="153" t="s">
        <v>55</v>
      </c>
      <c r="C28" s="207" t="s">
        <v>117</v>
      </c>
      <c r="D28" s="207" t="s">
        <v>149</v>
      </c>
      <c r="E28" s="207" t="s">
        <v>150</v>
      </c>
      <c r="F28" s="207" t="s">
        <v>143</v>
      </c>
      <c r="G28" s="207" t="s">
        <v>151</v>
      </c>
      <c r="H28" s="217" t="s">
        <v>173</v>
      </c>
      <c r="I28" s="207"/>
      <c r="J28" s="209"/>
      <c r="K28" s="211"/>
      <c r="L28" s="211"/>
      <c r="M28" s="211"/>
      <c r="N28" s="211"/>
      <c r="O28" s="217"/>
      <c r="P28" s="173"/>
      <c r="R28" s="173"/>
    </row>
    <row r="29" spans="2:18" s="166" customFormat="1" ht="15.75" customHeight="1" x14ac:dyDescent="0.25">
      <c r="B29" s="194" t="s">
        <v>2</v>
      </c>
      <c r="C29" s="194">
        <v>810</v>
      </c>
      <c r="D29" s="166">
        <v>273.60000000000002</v>
      </c>
      <c r="E29" s="194">
        <v>773.76</v>
      </c>
      <c r="F29" s="194">
        <v>1833.99</v>
      </c>
      <c r="G29" s="194">
        <v>148.80000000000001</v>
      </c>
      <c r="H29" s="194">
        <v>571.99</v>
      </c>
      <c r="I29" s="194"/>
      <c r="J29" s="195"/>
      <c r="K29" s="195"/>
      <c r="L29" s="196"/>
      <c r="M29" s="196"/>
      <c r="N29" s="194"/>
      <c r="O29" s="194"/>
    </row>
    <row r="30" spans="2:18" s="199" customFormat="1" ht="23" x14ac:dyDescent="0.25">
      <c r="B30" s="197" t="s">
        <v>5</v>
      </c>
      <c r="C30" s="198">
        <f>C29-C27</f>
        <v>570</v>
      </c>
      <c r="D30" s="198">
        <f t="shared" ref="D30:N30" si="6">D29-D27</f>
        <v>-536.4</v>
      </c>
      <c r="E30" s="198">
        <f t="shared" si="6"/>
        <v>773.76</v>
      </c>
      <c r="F30" s="198">
        <f t="shared" si="6"/>
        <v>1463.43</v>
      </c>
      <c r="G30" s="198">
        <f t="shared" si="6"/>
        <v>-2361.9899999999998</v>
      </c>
      <c r="H30" s="198">
        <f t="shared" si="6"/>
        <v>423.19</v>
      </c>
      <c r="I30" s="198">
        <f t="shared" si="6"/>
        <v>0</v>
      </c>
      <c r="J30" s="198">
        <f>J29-J27</f>
        <v>0</v>
      </c>
      <c r="K30" s="198">
        <f>K29-K27</f>
        <v>0</v>
      </c>
      <c r="L30" s="198">
        <f>L29-L27</f>
        <v>0</v>
      </c>
      <c r="M30" s="198">
        <f>M29-M27</f>
        <v>0</v>
      </c>
      <c r="N30" s="198">
        <f t="shared" si="6"/>
        <v>0</v>
      </c>
      <c r="O30" s="198">
        <f>O29-O27</f>
        <v>0</v>
      </c>
    </row>
    <row r="31" spans="2:18" ht="15.75" customHeight="1" x14ac:dyDescent="0.25">
      <c r="C31" s="188"/>
      <c r="D31" s="188"/>
      <c r="E31" s="188"/>
      <c r="F31" s="188"/>
      <c r="G31" s="188"/>
      <c r="H31" s="188"/>
      <c r="I31" s="188"/>
      <c r="J31" s="200"/>
      <c r="K31" s="201"/>
      <c r="L31" s="202"/>
      <c r="M31" s="188"/>
      <c r="N31" s="188"/>
      <c r="O31" s="188"/>
    </row>
    <row r="32" spans="2:18" ht="12.5" x14ac:dyDescent="0.25">
      <c r="C32" s="201"/>
      <c r="D32" s="201"/>
      <c r="E32" s="202"/>
      <c r="F32" s="203"/>
      <c r="G32" s="203"/>
      <c r="H32" s="202"/>
      <c r="I32" s="201"/>
      <c r="J32" s="202"/>
      <c r="K32" s="201"/>
      <c r="L32" s="202"/>
      <c r="M32" s="201"/>
      <c r="N32" s="202"/>
    </row>
    <row r="33" spans="3:15" ht="12.5" x14ac:dyDescent="0.25">
      <c r="C33" s="201"/>
      <c r="D33" s="201"/>
      <c r="E33" s="203"/>
      <c r="F33" s="202"/>
      <c r="G33" s="203"/>
      <c r="H33" s="202"/>
      <c r="I33" s="201"/>
      <c r="J33" s="204"/>
      <c r="K33" s="205"/>
      <c r="L33" s="202"/>
      <c r="M33" s="201"/>
      <c r="N33" s="204"/>
    </row>
    <row r="34" spans="3:15" ht="12.5" x14ac:dyDescent="0.25">
      <c r="D34" s="201"/>
      <c r="E34" s="203"/>
      <c r="F34" s="202"/>
      <c r="G34" s="203"/>
      <c r="H34" s="202"/>
      <c r="I34" s="202"/>
      <c r="J34" s="203"/>
      <c r="K34" s="205"/>
      <c r="L34" s="202"/>
      <c r="N34" s="204"/>
      <c r="O34" s="205"/>
    </row>
    <row r="35" spans="3:15" ht="12.5" x14ac:dyDescent="0.25">
      <c r="D35" s="201"/>
      <c r="E35" s="203"/>
      <c r="F35" s="203"/>
      <c r="G35" s="202"/>
      <c r="H35" s="201"/>
      <c r="I35" s="202"/>
      <c r="J35" s="202"/>
      <c r="L35" s="204"/>
      <c r="M35" s="205"/>
    </row>
    <row r="36" spans="3:15" ht="12.5" x14ac:dyDescent="0.25">
      <c r="D36" s="201"/>
      <c r="E36" s="203"/>
      <c r="F36" s="203"/>
      <c r="G36" s="202"/>
      <c r="J36" s="202"/>
    </row>
    <row r="37" spans="3:15" ht="12.5" x14ac:dyDescent="0.25">
      <c r="D37" s="201"/>
      <c r="E37" s="202"/>
      <c r="F37" s="203"/>
      <c r="G37" s="202"/>
      <c r="J37" s="202"/>
    </row>
    <row r="38" spans="3:15" ht="12.5" x14ac:dyDescent="0.25">
      <c r="D38" s="201"/>
      <c r="E38" s="202"/>
      <c r="F38" s="203"/>
      <c r="G38" s="202"/>
    </row>
    <row r="39" spans="3:15" ht="12.5" x14ac:dyDescent="0.25">
      <c r="F39" s="203"/>
      <c r="G39" s="202"/>
    </row>
    <row r="40" spans="3:15" ht="12.5" x14ac:dyDescent="0.25">
      <c r="F40" s="203"/>
      <c r="G40" s="202"/>
    </row>
    <row r="41" spans="3:15" ht="12.5" x14ac:dyDescent="0.25">
      <c r="F41" s="203"/>
      <c r="G41" s="202"/>
    </row>
    <row r="42" spans="3:15" ht="12.5" x14ac:dyDescent="0.25">
      <c r="F42" s="203"/>
      <c r="G42" s="202"/>
    </row>
    <row r="43" spans="3:15" ht="12.5" x14ac:dyDescent="0.25">
      <c r="F43" s="203"/>
      <c r="G43" s="202"/>
    </row>
    <row r="44" spans="3:15" ht="12.5" x14ac:dyDescent="0.25">
      <c r="F44" s="203"/>
      <c r="G44" s="202"/>
    </row>
    <row r="45" spans="3:15" x14ac:dyDescent="0.25">
      <c r="F45" s="150"/>
    </row>
    <row r="46" spans="3:15" x14ac:dyDescent="0.25">
      <c r="F46" s="150"/>
    </row>
    <row r="47" spans="3:15" x14ac:dyDescent="0.25">
      <c r="F47" s="150"/>
    </row>
    <row r="48" spans="3:15" x14ac:dyDescent="0.25">
      <c r="F48" s="150"/>
    </row>
    <row r="49" spans="6:6" x14ac:dyDescent="0.25">
      <c r="F49" s="150"/>
    </row>
    <row r="50" spans="6:6" x14ac:dyDescent="0.25">
      <c r="F50" s="150"/>
    </row>
    <row r="51" spans="6:6" x14ac:dyDescent="0.25">
      <c r="F51" s="150"/>
    </row>
    <row r="52" spans="6:6" x14ac:dyDescent="0.25">
      <c r="F52" s="150"/>
    </row>
    <row r="53" spans="6:6" x14ac:dyDescent="0.25">
      <c r="F53" s="150"/>
    </row>
    <row r="54" spans="6:6" x14ac:dyDescent="0.25">
      <c r="F54" s="150"/>
    </row>
    <row r="55" spans="6:6" x14ac:dyDescent="0.25">
      <c r="F55" s="150"/>
    </row>
    <row r="56" spans="6:6" x14ac:dyDescent="0.25">
      <c r="F56" s="150"/>
    </row>
    <row r="57" spans="6:6" x14ac:dyDescent="0.25">
      <c r="F57" s="150"/>
    </row>
    <row r="58" spans="6:6" x14ac:dyDescent="0.25">
      <c r="F58" s="150"/>
    </row>
    <row r="59" spans="6:6" x14ac:dyDescent="0.25">
      <c r="F59" s="150"/>
    </row>
    <row r="60" spans="6:6" x14ac:dyDescent="0.25">
      <c r="F60" s="150"/>
    </row>
    <row r="61" spans="6:6" x14ac:dyDescent="0.25">
      <c r="F61" s="150"/>
    </row>
    <row r="62" spans="6:6" x14ac:dyDescent="0.25">
      <c r="F62" s="150"/>
    </row>
    <row r="63" spans="6:6" x14ac:dyDescent="0.25">
      <c r="F63" s="150"/>
    </row>
    <row r="64" spans="6:6" x14ac:dyDescent="0.25">
      <c r="F64" s="150"/>
    </row>
    <row r="65" spans="6:6" x14ac:dyDescent="0.25">
      <c r="F65" s="150"/>
    </row>
    <row r="66" spans="6:6" x14ac:dyDescent="0.25">
      <c r="F66" s="150"/>
    </row>
    <row r="67" spans="6:6" x14ac:dyDescent="0.25">
      <c r="F67" s="150"/>
    </row>
    <row r="68" spans="6:6" x14ac:dyDescent="0.25">
      <c r="F68" s="150"/>
    </row>
    <row r="69" spans="6:6" x14ac:dyDescent="0.25">
      <c r="F69" s="150"/>
    </row>
    <row r="70" spans="6:6" x14ac:dyDescent="0.25">
      <c r="F70" s="150"/>
    </row>
    <row r="71" spans="6:6" x14ac:dyDescent="0.25">
      <c r="F71" s="150"/>
    </row>
    <row r="72" spans="6:6" x14ac:dyDescent="0.25">
      <c r="F72" s="150"/>
    </row>
    <row r="73" spans="6:6" x14ac:dyDescent="0.25">
      <c r="F73" s="150"/>
    </row>
    <row r="74" spans="6:6" x14ac:dyDescent="0.25">
      <c r="F74" s="150"/>
    </row>
    <row r="75" spans="6:6" x14ac:dyDescent="0.25">
      <c r="F75" s="150"/>
    </row>
    <row r="76" spans="6:6" x14ac:dyDescent="0.25">
      <c r="F76" s="150"/>
    </row>
    <row r="77" spans="6:6" x14ac:dyDescent="0.25">
      <c r="F77" s="150"/>
    </row>
    <row r="78" spans="6:6" x14ac:dyDescent="0.25">
      <c r="F78" s="150"/>
    </row>
    <row r="79" spans="6:6" x14ac:dyDescent="0.25">
      <c r="F79" s="150"/>
    </row>
    <row r="80" spans="6:6" x14ac:dyDescent="0.25">
      <c r="F80" s="150"/>
    </row>
    <row r="81" spans="6:6" x14ac:dyDescent="0.25">
      <c r="F81" s="150"/>
    </row>
    <row r="82" spans="6:6" x14ac:dyDescent="0.25">
      <c r="F82" s="150"/>
    </row>
    <row r="83" spans="6:6" x14ac:dyDescent="0.25">
      <c r="F83" s="150"/>
    </row>
    <row r="84" spans="6:6" x14ac:dyDescent="0.25">
      <c r="F84" s="150"/>
    </row>
    <row r="85" spans="6:6" x14ac:dyDescent="0.25">
      <c r="F85" s="150"/>
    </row>
    <row r="86" spans="6:6" x14ac:dyDescent="0.25">
      <c r="F86" s="150"/>
    </row>
    <row r="87" spans="6:6" x14ac:dyDescent="0.25">
      <c r="F87" s="150"/>
    </row>
    <row r="88" spans="6:6" x14ac:dyDescent="0.25">
      <c r="F88" s="150"/>
    </row>
    <row r="89" spans="6:6" x14ac:dyDescent="0.25">
      <c r="F89" s="150"/>
    </row>
    <row r="90" spans="6:6" x14ac:dyDescent="0.25">
      <c r="F90" s="150"/>
    </row>
    <row r="91" spans="6:6" x14ac:dyDescent="0.25">
      <c r="F91" s="150"/>
    </row>
    <row r="92" spans="6:6" x14ac:dyDescent="0.25">
      <c r="F92" s="150"/>
    </row>
    <row r="93" spans="6:6" x14ac:dyDescent="0.25">
      <c r="F93" s="150"/>
    </row>
    <row r="94" spans="6:6" x14ac:dyDescent="0.25">
      <c r="F94" s="150"/>
    </row>
    <row r="95" spans="6:6" x14ac:dyDescent="0.25">
      <c r="F95" s="150"/>
    </row>
    <row r="96" spans="6:6" x14ac:dyDescent="0.25">
      <c r="F96" s="150"/>
    </row>
    <row r="97" spans="6:6" x14ac:dyDescent="0.25">
      <c r="F97" s="150"/>
    </row>
    <row r="98" spans="6:6" x14ac:dyDescent="0.25">
      <c r="F98" s="150"/>
    </row>
    <row r="99" spans="6:6" x14ac:dyDescent="0.25">
      <c r="F99" s="150"/>
    </row>
    <row r="100" spans="6:6" x14ac:dyDescent="0.25">
      <c r="F100" s="150"/>
    </row>
    <row r="101" spans="6:6" x14ac:dyDescent="0.25">
      <c r="F101" s="150"/>
    </row>
    <row r="102" spans="6:6" x14ac:dyDescent="0.25">
      <c r="F102" s="150"/>
    </row>
    <row r="103" spans="6:6" x14ac:dyDescent="0.25">
      <c r="F103" s="150"/>
    </row>
    <row r="104" spans="6:6" x14ac:dyDescent="0.25">
      <c r="F104" s="150"/>
    </row>
    <row r="105" spans="6:6" x14ac:dyDescent="0.25">
      <c r="F105" s="150"/>
    </row>
    <row r="106" spans="6:6" x14ac:dyDescent="0.25">
      <c r="F106" s="150"/>
    </row>
    <row r="107" spans="6:6" x14ac:dyDescent="0.25">
      <c r="F107" s="150"/>
    </row>
    <row r="108" spans="6:6" x14ac:dyDescent="0.25">
      <c r="F108" s="150"/>
    </row>
    <row r="109" spans="6:6" x14ac:dyDescent="0.25">
      <c r="F109" s="150"/>
    </row>
    <row r="110" spans="6:6" x14ac:dyDescent="0.25">
      <c r="F110" s="150"/>
    </row>
    <row r="111" spans="6:6" x14ac:dyDescent="0.25">
      <c r="F111" s="150"/>
    </row>
    <row r="112" spans="6:6" x14ac:dyDescent="0.25">
      <c r="F112" s="150"/>
    </row>
    <row r="113" spans="6:6" x14ac:dyDescent="0.25">
      <c r="F113" s="150"/>
    </row>
    <row r="114" spans="6:6" x14ac:dyDescent="0.25">
      <c r="F114" s="150"/>
    </row>
    <row r="115" spans="6:6" x14ac:dyDescent="0.25">
      <c r="F115" s="150"/>
    </row>
    <row r="116" spans="6:6" x14ac:dyDescent="0.25">
      <c r="F116" s="150"/>
    </row>
    <row r="117" spans="6:6" x14ac:dyDescent="0.25">
      <c r="F117" s="150"/>
    </row>
    <row r="118" spans="6:6" x14ac:dyDescent="0.25">
      <c r="F118" s="150"/>
    </row>
    <row r="119" spans="6:6" x14ac:dyDescent="0.25">
      <c r="F119" s="150"/>
    </row>
    <row r="120" spans="6:6" x14ac:dyDescent="0.25">
      <c r="F120" s="150"/>
    </row>
    <row r="121" spans="6:6" x14ac:dyDescent="0.25">
      <c r="F121" s="150"/>
    </row>
    <row r="122" spans="6:6" x14ac:dyDescent="0.25">
      <c r="F122" s="150"/>
    </row>
    <row r="123" spans="6:6" x14ac:dyDescent="0.25">
      <c r="F123" s="150"/>
    </row>
    <row r="124" spans="6:6" x14ac:dyDescent="0.25">
      <c r="F124" s="150"/>
    </row>
    <row r="125" spans="6:6" x14ac:dyDescent="0.25">
      <c r="F125" s="150"/>
    </row>
    <row r="126" spans="6:6" x14ac:dyDescent="0.25">
      <c r="F126" s="150"/>
    </row>
    <row r="127" spans="6:6" x14ac:dyDescent="0.25">
      <c r="F127" s="150"/>
    </row>
    <row r="128" spans="6:6" x14ac:dyDescent="0.25">
      <c r="F128" s="150"/>
    </row>
    <row r="129" spans="6:6" x14ac:dyDescent="0.25">
      <c r="F129" s="150"/>
    </row>
    <row r="130" spans="6:6" x14ac:dyDescent="0.25">
      <c r="F130" s="150"/>
    </row>
    <row r="131" spans="6:6" x14ac:dyDescent="0.25">
      <c r="F131" s="150"/>
    </row>
    <row r="132" spans="6:6" x14ac:dyDescent="0.25">
      <c r="F132" s="150"/>
    </row>
    <row r="133" spans="6:6" x14ac:dyDescent="0.25">
      <c r="F133" s="150"/>
    </row>
    <row r="134" spans="6:6" x14ac:dyDescent="0.25">
      <c r="F134" s="150"/>
    </row>
    <row r="135" spans="6:6" x14ac:dyDescent="0.25">
      <c r="F135" s="150"/>
    </row>
    <row r="136" spans="6:6" x14ac:dyDescent="0.25">
      <c r="F136" s="150"/>
    </row>
    <row r="137" spans="6:6" x14ac:dyDescent="0.25">
      <c r="F137" s="150"/>
    </row>
    <row r="138" spans="6:6" x14ac:dyDescent="0.25">
      <c r="F138" s="150"/>
    </row>
    <row r="139" spans="6:6" x14ac:dyDescent="0.25">
      <c r="F139" s="150"/>
    </row>
    <row r="140" spans="6:6" x14ac:dyDescent="0.25">
      <c r="F140" s="150"/>
    </row>
    <row r="141" spans="6:6" x14ac:dyDescent="0.25">
      <c r="F141" s="150"/>
    </row>
    <row r="142" spans="6:6" x14ac:dyDescent="0.25">
      <c r="F142" s="150"/>
    </row>
    <row r="143" spans="6:6" x14ac:dyDescent="0.25">
      <c r="F143" s="150"/>
    </row>
    <row r="144" spans="6:6" x14ac:dyDescent="0.25">
      <c r="F144" s="150"/>
    </row>
    <row r="145" spans="6:6" x14ac:dyDescent="0.25">
      <c r="F145" s="150"/>
    </row>
    <row r="146" spans="6:6" x14ac:dyDescent="0.25">
      <c r="F146" s="150"/>
    </row>
    <row r="147" spans="6:6" x14ac:dyDescent="0.25">
      <c r="F147" s="150"/>
    </row>
    <row r="148" spans="6:6" x14ac:dyDescent="0.25">
      <c r="F148" s="150"/>
    </row>
    <row r="149" spans="6:6" x14ac:dyDescent="0.25">
      <c r="F149" s="150"/>
    </row>
    <row r="150" spans="6:6" x14ac:dyDescent="0.25">
      <c r="F150" s="150"/>
    </row>
    <row r="151" spans="6:6" x14ac:dyDescent="0.25">
      <c r="F151" s="150"/>
    </row>
    <row r="152" spans="6:6" x14ac:dyDescent="0.25">
      <c r="F152" s="150"/>
    </row>
    <row r="153" spans="6:6" x14ac:dyDescent="0.25">
      <c r="F153" s="150"/>
    </row>
    <row r="154" spans="6:6" x14ac:dyDescent="0.25">
      <c r="F154" s="150"/>
    </row>
    <row r="155" spans="6:6" x14ac:dyDescent="0.25">
      <c r="F155" s="150"/>
    </row>
    <row r="156" spans="6:6" x14ac:dyDescent="0.25">
      <c r="F156" s="150"/>
    </row>
    <row r="157" spans="6:6" x14ac:dyDescent="0.25">
      <c r="F157" s="150"/>
    </row>
    <row r="158" spans="6:6" x14ac:dyDescent="0.25">
      <c r="F158" s="150"/>
    </row>
    <row r="159" spans="6:6" x14ac:dyDescent="0.25">
      <c r="F159" s="150"/>
    </row>
    <row r="160" spans="6:6" x14ac:dyDescent="0.25">
      <c r="F160" s="150"/>
    </row>
    <row r="161" spans="6:6" x14ac:dyDescent="0.25">
      <c r="F161" s="150"/>
    </row>
    <row r="162" spans="6:6" x14ac:dyDescent="0.25">
      <c r="F162" s="150"/>
    </row>
    <row r="163" spans="6:6" x14ac:dyDescent="0.25">
      <c r="F163" s="150"/>
    </row>
    <row r="164" spans="6:6" x14ac:dyDescent="0.25">
      <c r="F164" s="150"/>
    </row>
    <row r="165" spans="6:6" x14ac:dyDescent="0.25">
      <c r="F165" s="150"/>
    </row>
    <row r="166" spans="6:6" x14ac:dyDescent="0.25">
      <c r="F166" s="150"/>
    </row>
    <row r="167" spans="6:6" x14ac:dyDescent="0.25">
      <c r="F167" s="150"/>
    </row>
    <row r="168" spans="6:6" x14ac:dyDescent="0.25">
      <c r="F168" s="150"/>
    </row>
    <row r="169" spans="6:6" x14ac:dyDescent="0.25">
      <c r="F169" s="150"/>
    </row>
    <row r="170" spans="6:6" x14ac:dyDescent="0.25">
      <c r="F170" s="150"/>
    </row>
    <row r="171" spans="6:6" x14ac:dyDescent="0.25">
      <c r="F171" s="150"/>
    </row>
    <row r="172" spans="6:6" x14ac:dyDescent="0.25">
      <c r="F172" s="150"/>
    </row>
    <row r="173" spans="6:6" x14ac:dyDescent="0.25">
      <c r="F173" s="150"/>
    </row>
    <row r="174" spans="6:6" x14ac:dyDescent="0.25">
      <c r="F174" s="150"/>
    </row>
    <row r="175" spans="6:6" x14ac:dyDescent="0.25">
      <c r="F175" s="150"/>
    </row>
    <row r="176" spans="6:6" x14ac:dyDescent="0.25">
      <c r="F176" s="150"/>
    </row>
    <row r="177" spans="6:6" x14ac:dyDescent="0.25">
      <c r="F177" s="150"/>
    </row>
    <row r="178" spans="6:6" x14ac:dyDescent="0.25">
      <c r="F178" s="150"/>
    </row>
    <row r="179" spans="6:6" x14ac:dyDescent="0.25">
      <c r="F179" s="150"/>
    </row>
    <row r="180" spans="6:6" x14ac:dyDescent="0.25">
      <c r="F180" s="150"/>
    </row>
    <row r="181" spans="6:6" x14ac:dyDescent="0.25">
      <c r="F181" s="150"/>
    </row>
    <row r="182" spans="6:6" x14ac:dyDescent="0.25">
      <c r="F182" s="150"/>
    </row>
    <row r="183" spans="6:6" x14ac:dyDescent="0.25">
      <c r="F183" s="150"/>
    </row>
    <row r="184" spans="6:6" x14ac:dyDescent="0.25">
      <c r="F184" s="150"/>
    </row>
    <row r="185" spans="6:6" x14ac:dyDescent="0.25">
      <c r="F185" s="150"/>
    </row>
    <row r="186" spans="6:6" x14ac:dyDescent="0.25">
      <c r="F186" s="150"/>
    </row>
    <row r="187" spans="6:6" x14ac:dyDescent="0.25">
      <c r="F187" s="150"/>
    </row>
    <row r="188" spans="6:6" x14ac:dyDescent="0.25">
      <c r="F188" s="150"/>
    </row>
    <row r="189" spans="6:6" x14ac:dyDescent="0.25">
      <c r="F189" s="150"/>
    </row>
    <row r="190" spans="6:6" x14ac:dyDescent="0.25">
      <c r="F190" s="150"/>
    </row>
    <row r="191" spans="6:6" x14ac:dyDescent="0.25">
      <c r="F191" s="150"/>
    </row>
    <row r="192" spans="6:6" x14ac:dyDescent="0.25">
      <c r="F192" s="150"/>
    </row>
    <row r="193" spans="6:6" x14ac:dyDescent="0.25">
      <c r="F193" s="150"/>
    </row>
    <row r="194" spans="6:6" x14ac:dyDescent="0.25">
      <c r="F194" s="150"/>
    </row>
    <row r="195" spans="6:6" x14ac:dyDescent="0.25">
      <c r="F195" s="150"/>
    </row>
    <row r="196" spans="6:6" x14ac:dyDescent="0.25">
      <c r="F196" s="150"/>
    </row>
    <row r="197" spans="6:6" x14ac:dyDescent="0.25">
      <c r="F197" s="150"/>
    </row>
    <row r="198" spans="6:6" x14ac:dyDescent="0.25">
      <c r="F198" s="150"/>
    </row>
    <row r="199" spans="6:6" x14ac:dyDescent="0.25">
      <c r="F199" s="150"/>
    </row>
    <row r="200" spans="6:6" x14ac:dyDescent="0.25">
      <c r="F200" s="150"/>
    </row>
    <row r="201" spans="6:6" x14ac:dyDescent="0.25">
      <c r="F201" s="150"/>
    </row>
    <row r="202" spans="6:6" x14ac:dyDescent="0.25">
      <c r="F202" s="150"/>
    </row>
    <row r="203" spans="6:6" x14ac:dyDescent="0.25">
      <c r="F203" s="150"/>
    </row>
    <row r="204" spans="6:6" x14ac:dyDescent="0.25">
      <c r="F204" s="150"/>
    </row>
    <row r="205" spans="6:6" x14ac:dyDescent="0.25">
      <c r="F205" s="150"/>
    </row>
    <row r="206" spans="6:6" x14ac:dyDescent="0.25">
      <c r="F206" s="150"/>
    </row>
    <row r="207" spans="6:6" x14ac:dyDescent="0.25">
      <c r="F207" s="150"/>
    </row>
    <row r="208" spans="6:6" x14ac:dyDescent="0.25">
      <c r="F208" s="150"/>
    </row>
    <row r="209" spans="6:6" x14ac:dyDescent="0.25">
      <c r="F209" s="150"/>
    </row>
    <row r="210" spans="6:6" x14ac:dyDescent="0.25">
      <c r="F210" s="150"/>
    </row>
    <row r="211" spans="6:6" x14ac:dyDescent="0.25">
      <c r="F211" s="150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5"/>
  <sheetViews>
    <sheetView tabSelected="1" zoomScaleNormal="100" workbookViewId="0">
      <pane ySplit="6" topLeftCell="A7" activePane="bottomLeft" state="frozen"/>
      <selection pane="bottomLeft" activeCell="Q77" sqref="Q77"/>
    </sheetView>
  </sheetViews>
  <sheetFormatPr defaultColWidth="9.1796875" defaultRowHeight="12.5" x14ac:dyDescent="0.25"/>
  <cols>
    <col min="1" max="1" width="13.7265625" style="97" bestFit="1" customWidth="1"/>
    <col min="2" max="2" width="50.7265625" style="97" bestFit="1" customWidth="1"/>
    <col min="3" max="3" width="11.81640625" style="97" hidden="1" customWidth="1"/>
    <col min="4" max="4" width="13.26953125" style="97" customWidth="1"/>
    <col min="5" max="5" width="11.26953125" style="97" customWidth="1"/>
    <col min="6" max="6" width="13.26953125" style="97" customWidth="1"/>
    <col min="7" max="7" width="11.26953125" style="97" customWidth="1"/>
    <col min="8" max="8" width="12.6328125" style="97" customWidth="1"/>
    <col min="9" max="19" width="11.26953125" style="97" customWidth="1"/>
    <col min="20" max="20" width="12.54296875" style="97" customWidth="1"/>
    <col min="21" max="21" width="20.6328125" style="97" customWidth="1"/>
    <col min="22" max="16384" width="9.1796875" style="97"/>
  </cols>
  <sheetData>
    <row r="1" spans="1:21" x14ac:dyDescent="0.25">
      <c r="A1" s="96"/>
      <c r="B1" s="96"/>
      <c r="C1" s="96"/>
    </row>
    <row r="2" spans="1:21" ht="13" x14ac:dyDescent="0.3">
      <c r="A2" s="96"/>
      <c r="B2" s="247" t="s">
        <v>114</v>
      </c>
      <c r="C2" s="96"/>
      <c r="D2" s="96">
        <v>53.23</v>
      </c>
      <c r="E2" s="99" t="s">
        <v>48</v>
      </c>
      <c r="F2" s="96">
        <v>53.23</v>
      </c>
      <c r="G2" s="99" t="s">
        <v>48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x14ac:dyDescent="0.25">
      <c r="A3" s="96"/>
      <c r="B3" s="96"/>
      <c r="C3" s="96"/>
      <c r="D3" s="96">
        <v>190.89</v>
      </c>
      <c r="E3" s="99" t="s">
        <v>49</v>
      </c>
      <c r="F3" s="96">
        <v>190.89</v>
      </c>
      <c r="G3" s="99" t="s">
        <v>49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 ht="13" x14ac:dyDescent="0.3">
      <c r="A4" s="96"/>
      <c r="B4" s="98"/>
      <c r="C4" s="96"/>
    </row>
    <row r="5" spans="1:21" s="102" customFormat="1" ht="14.25" customHeight="1" x14ac:dyDescent="0.3">
      <c r="A5" s="100"/>
      <c r="B5" s="100"/>
      <c r="C5" s="101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 t="s">
        <v>118</v>
      </c>
      <c r="U5" s="227" t="s">
        <v>118</v>
      </c>
    </row>
    <row r="6" spans="1:21" s="104" customFormat="1" ht="39" customHeight="1" x14ac:dyDescent="0.3">
      <c r="A6" s="103"/>
      <c r="B6" s="103"/>
      <c r="C6" s="103"/>
      <c r="D6" s="103"/>
      <c r="E6" s="103"/>
      <c r="F6" s="103"/>
      <c r="G6" s="218"/>
      <c r="H6" s="218" t="s">
        <v>163</v>
      </c>
      <c r="I6" s="218" t="s">
        <v>153</v>
      </c>
      <c r="J6" s="218" t="s">
        <v>154</v>
      </c>
      <c r="K6" s="218" t="s">
        <v>155</v>
      </c>
      <c r="L6" s="218" t="s">
        <v>156</v>
      </c>
      <c r="M6" s="218" t="s">
        <v>157</v>
      </c>
      <c r="N6" s="218" t="s">
        <v>158</v>
      </c>
      <c r="O6" s="218" t="s">
        <v>159</v>
      </c>
      <c r="P6" s="218" t="s">
        <v>160</v>
      </c>
      <c r="Q6" s="218" t="s">
        <v>161</v>
      </c>
      <c r="R6" s="218" t="s">
        <v>162</v>
      </c>
      <c r="S6" s="218" t="s">
        <v>164</v>
      </c>
      <c r="T6" s="218" t="s">
        <v>120</v>
      </c>
      <c r="U6" s="276" t="s">
        <v>165</v>
      </c>
    </row>
    <row r="7" spans="1:21" s="107" customFormat="1" ht="13.5" customHeight="1" x14ac:dyDescent="0.3">
      <c r="A7" s="98"/>
      <c r="B7" s="105" t="s">
        <v>38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>
        <v>42683.43</v>
      </c>
    </row>
    <row r="8" spans="1:21" s="107" customFormat="1" ht="13.5" customHeight="1" x14ac:dyDescent="0.3">
      <c r="A8" s="98"/>
      <c r="B8" s="105" t="s">
        <v>24</v>
      </c>
      <c r="C8" s="106"/>
      <c r="D8" s="106"/>
      <c r="E8" s="106"/>
      <c r="F8" s="106"/>
      <c r="G8" s="106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148">
        <v>874.66</v>
      </c>
      <c r="U8" s="98"/>
    </row>
    <row r="9" spans="1:21" s="107" customFormat="1" ht="13.5" customHeight="1" x14ac:dyDescent="0.3">
      <c r="A9" s="98"/>
      <c r="B9" s="105" t="s">
        <v>39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277">
        <f>SUM(T7-T8)</f>
        <v>41808.769999999997</v>
      </c>
      <c r="U9" s="98"/>
    </row>
    <row r="10" spans="1:21" x14ac:dyDescent="0.25">
      <c r="U10" s="96"/>
    </row>
    <row r="11" spans="1:21" ht="13.5" customHeight="1" x14ac:dyDescent="0.3">
      <c r="A11" s="96"/>
      <c r="B11" s="108" t="s">
        <v>17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278"/>
      <c r="U11" s="96"/>
    </row>
    <row r="12" spans="1:21" x14ac:dyDescent="0.25">
      <c r="A12" s="96"/>
      <c r="B12" s="110" t="str">
        <f>receiptsandpayment!G8</f>
        <v>Precept</v>
      </c>
      <c r="C12" s="109"/>
      <c r="D12" s="111"/>
      <c r="E12" s="111"/>
      <c r="F12" s="111"/>
      <c r="G12" s="268">
        <v>14197</v>
      </c>
      <c r="H12" s="268">
        <f>receiptsandpayment!G9:G15</f>
        <v>6965.5</v>
      </c>
      <c r="I12" s="268">
        <v>0</v>
      </c>
      <c r="J12" s="268">
        <v>0</v>
      </c>
      <c r="K12" s="268">
        <v>0</v>
      </c>
      <c r="L12" s="268">
        <v>0</v>
      </c>
      <c r="M12" s="268"/>
      <c r="N12" s="268"/>
      <c r="O12" s="268"/>
      <c r="P12" s="268"/>
      <c r="Q12" s="268"/>
      <c r="R12" s="268"/>
      <c r="S12" s="268"/>
      <c r="T12" s="279">
        <f>receiptsandpayment!G95</f>
        <v>6965.5</v>
      </c>
      <c r="U12" s="96">
        <f>T12/G12*100</f>
        <v>49.063182362470947</v>
      </c>
    </row>
    <row r="13" spans="1:21" x14ac:dyDescent="0.25">
      <c r="A13" s="96"/>
      <c r="B13" s="225" t="str">
        <f>receiptsandpayment!H8</f>
        <v>Interest</v>
      </c>
      <c r="C13" s="109"/>
      <c r="D13" s="111"/>
      <c r="E13" s="111"/>
      <c r="F13" s="111"/>
      <c r="G13" s="268">
        <v>10</v>
      </c>
      <c r="H13" s="268">
        <f>receiptsandpayment!H11</f>
        <v>2.74</v>
      </c>
      <c r="I13" s="268">
        <v>0</v>
      </c>
      <c r="J13" s="268">
        <v>0</v>
      </c>
      <c r="K13" s="268">
        <v>0</v>
      </c>
      <c r="L13" s="268">
        <v>0</v>
      </c>
      <c r="M13" s="268"/>
      <c r="N13" s="268"/>
      <c r="O13" s="268"/>
      <c r="P13" s="268"/>
      <c r="Q13" s="268"/>
      <c r="R13" s="268"/>
      <c r="S13" s="268"/>
      <c r="T13" s="279">
        <f>receiptsandpayment!H95</f>
        <v>2.74</v>
      </c>
      <c r="U13" s="96">
        <f>T13/G13*100</f>
        <v>27.400000000000002</v>
      </c>
    </row>
    <row r="14" spans="1:21" hidden="1" x14ac:dyDescent="0.25">
      <c r="A14" s="96"/>
      <c r="B14" s="96" t="s">
        <v>26</v>
      </c>
      <c r="C14" s="109"/>
      <c r="U14" s="96" t="e">
        <f t="shared" ref="U14:U62" si="0">T14/G14*100</f>
        <v>#DIV/0!</v>
      </c>
    </row>
    <row r="15" spans="1:21" hidden="1" x14ac:dyDescent="0.25">
      <c r="A15" s="96"/>
      <c r="B15" s="96" t="s">
        <v>25</v>
      </c>
      <c r="C15" s="112"/>
      <c r="U15" s="96" t="e">
        <f t="shared" si="0"/>
        <v>#DIV/0!</v>
      </c>
    </row>
    <row r="16" spans="1:21" hidden="1" x14ac:dyDescent="0.25">
      <c r="A16" s="96"/>
      <c r="B16" s="96" t="s">
        <v>27</v>
      </c>
      <c r="C16" s="109"/>
      <c r="U16" s="96" t="e">
        <f t="shared" si="0"/>
        <v>#DIV/0!</v>
      </c>
    </row>
    <row r="17" spans="1:21" hidden="1" x14ac:dyDescent="0.25">
      <c r="A17" s="96"/>
      <c r="B17" s="96" t="s">
        <v>28</v>
      </c>
      <c r="C17" s="109"/>
      <c r="U17" s="96" t="e">
        <f t="shared" si="0"/>
        <v>#DIV/0!</v>
      </c>
    </row>
    <row r="18" spans="1:21" hidden="1" x14ac:dyDescent="0.25">
      <c r="A18" s="96"/>
      <c r="B18" s="96" t="s">
        <v>29</v>
      </c>
      <c r="C18" s="109"/>
      <c r="U18" s="96" t="e">
        <f t="shared" si="0"/>
        <v>#DIV/0!</v>
      </c>
    </row>
    <row r="19" spans="1:21" x14ac:dyDescent="0.25">
      <c r="A19" s="96"/>
      <c r="B19" s="96" t="str">
        <f>receiptsandpayment!I8</f>
        <v>Income</v>
      </c>
      <c r="C19" s="109"/>
      <c r="D19" s="109"/>
      <c r="E19" s="109"/>
      <c r="F19" s="109"/>
      <c r="G19" s="269">
        <v>51</v>
      </c>
      <c r="H19" s="269">
        <f>SUM(receiptsandpayment!I9:I15)</f>
        <v>0</v>
      </c>
      <c r="I19" s="269">
        <v>0</v>
      </c>
      <c r="J19" s="269">
        <v>0</v>
      </c>
      <c r="K19" s="269">
        <v>0</v>
      </c>
      <c r="L19" s="269">
        <v>0</v>
      </c>
      <c r="M19" s="269"/>
      <c r="N19" s="269"/>
      <c r="O19" s="269"/>
      <c r="P19" s="269"/>
      <c r="Q19" s="269"/>
      <c r="R19" s="269"/>
      <c r="S19" s="269"/>
      <c r="T19" s="278">
        <f>receiptsandpayment!I95</f>
        <v>0</v>
      </c>
      <c r="U19" s="96">
        <f t="shared" si="0"/>
        <v>0</v>
      </c>
    </row>
    <row r="20" spans="1:21" x14ac:dyDescent="0.25">
      <c r="A20" s="96"/>
      <c r="B20" s="96" t="str">
        <f>receiptsandpayment!J7</f>
        <v>Allotments</v>
      </c>
      <c r="C20" s="109"/>
      <c r="D20" s="109"/>
      <c r="E20" s="109"/>
      <c r="F20" s="109"/>
      <c r="G20" s="109">
        <v>0</v>
      </c>
      <c r="H20" s="109">
        <f>SUM(receiptsandpayment!J9:J15)</f>
        <v>0</v>
      </c>
      <c r="I20" s="109">
        <v>0</v>
      </c>
      <c r="J20" s="109">
        <v>0</v>
      </c>
      <c r="K20" s="109">
        <v>0</v>
      </c>
      <c r="L20" s="109">
        <v>0</v>
      </c>
      <c r="M20" s="109"/>
      <c r="N20" s="109"/>
      <c r="O20" s="109"/>
      <c r="P20" s="109"/>
      <c r="Q20" s="109"/>
      <c r="R20" s="109"/>
      <c r="S20" s="109"/>
      <c r="T20" s="278">
        <f>receiptsandpayment!J95</f>
        <v>0</v>
      </c>
      <c r="U20" s="269" t="s">
        <v>166</v>
      </c>
    </row>
    <row r="21" spans="1:21" x14ac:dyDescent="0.25">
      <c r="A21" s="96"/>
      <c r="B21" s="96" t="str">
        <f>receiptsandpayment!K8</f>
        <v>CDC Grants</v>
      </c>
      <c r="C21" s="109"/>
      <c r="D21" s="109"/>
      <c r="E21" s="109"/>
      <c r="F21" s="109"/>
      <c r="G21" s="269">
        <v>750</v>
      </c>
      <c r="H21" s="269">
        <f>SUM(receiptsandpayment!K9:K15)</f>
        <v>0</v>
      </c>
      <c r="I21" s="269">
        <f>receiptsandpayment!K16</f>
        <v>520.19000000000005</v>
      </c>
      <c r="J21" s="269">
        <v>0</v>
      </c>
      <c r="K21" s="269">
        <v>0</v>
      </c>
      <c r="L21" s="269">
        <v>0</v>
      </c>
      <c r="M21" s="269"/>
      <c r="N21" s="269"/>
      <c r="O21" s="269"/>
      <c r="P21" s="269"/>
      <c r="Q21" s="269"/>
      <c r="R21" s="269"/>
      <c r="S21" s="269"/>
      <c r="T21" s="278">
        <f>receiptsandpayment!K95</f>
        <v>520.19000000000005</v>
      </c>
      <c r="U21" s="96">
        <f t="shared" si="0"/>
        <v>69.358666666666664</v>
      </c>
    </row>
    <row r="22" spans="1:21" x14ac:dyDescent="0.25">
      <c r="A22" s="96"/>
      <c r="B22" s="96" t="str">
        <f>receiptsandpayment!L8</f>
        <v>New homes</v>
      </c>
      <c r="C22" s="109"/>
      <c r="D22" s="109"/>
      <c r="E22" s="109"/>
      <c r="F22" s="109"/>
      <c r="G22" s="109">
        <v>0</v>
      </c>
      <c r="H22" s="109">
        <f>SUM(receiptsandpayment!L9:L15)</f>
        <v>0</v>
      </c>
      <c r="I22" s="109">
        <v>0</v>
      </c>
      <c r="J22" s="109">
        <v>0</v>
      </c>
      <c r="K22" s="109">
        <v>0</v>
      </c>
      <c r="L22" s="109">
        <v>0</v>
      </c>
      <c r="M22" s="109"/>
      <c r="N22" s="109"/>
      <c r="O22" s="109"/>
      <c r="P22" s="109"/>
      <c r="Q22" s="109"/>
      <c r="R22" s="109"/>
      <c r="S22" s="109"/>
      <c r="T22" s="278">
        <f>receiptsandpayment!L95</f>
        <v>0</v>
      </c>
      <c r="U22" s="269" t="s">
        <v>166</v>
      </c>
    </row>
    <row r="23" spans="1:21" x14ac:dyDescent="0.25">
      <c r="A23" s="96"/>
      <c r="B23" s="149" t="str">
        <f>receiptsandpayment!M8</f>
        <v>Earmarked Grants</v>
      </c>
      <c r="C23" s="109"/>
      <c r="D23" s="109"/>
      <c r="E23" s="109"/>
      <c r="F23" s="109"/>
      <c r="G23" s="109">
        <v>0</v>
      </c>
      <c r="H23" s="109">
        <f>SUM(receiptsandpayment!M9:M15)</f>
        <v>0</v>
      </c>
      <c r="I23" s="109">
        <v>0</v>
      </c>
      <c r="J23" s="109">
        <v>0</v>
      </c>
      <c r="K23" s="109">
        <v>0</v>
      </c>
      <c r="L23" s="109">
        <v>0</v>
      </c>
      <c r="M23" s="109"/>
      <c r="N23" s="109"/>
      <c r="O23" s="109"/>
      <c r="P23" s="109"/>
      <c r="Q23" s="109"/>
      <c r="R23" s="109"/>
      <c r="S23" s="109"/>
      <c r="T23" s="278">
        <f>receiptsandpayment!I95</f>
        <v>0</v>
      </c>
      <c r="U23" s="269" t="s">
        <v>166</v>
      </c>
    </row>
    <row r="24" spans="1:21" x14ac:dyDescent="0.25">
      <c r="A24" s="96"/>
      <c r="B24" s="96" t="str">
        <f>receiptsandpayment!N8</f>
        <v>Other</v>
      </c>
      <c r="C24" s="109"/>
      <c r="D24" s="109"/>
      <c r="E24" s="109"/>
      <c r="F24" s="109"/>
      <c r="G24" s="109">
        <v>0</v>
      </c>
      <c r="H24" s="109">
        <f>SUM(receiptsandpayment!N9:N15)</f>
        <v>0</v>
      </c>
      <c r="I24" s="109">
        <v>0</v>
      </c>
      <c r="J24" s="109">
        <v>0</v>
      </c>
      <c r="K24" s="109">
        <v>0</v>
      </c>
      <c r="L24" s="109">
        <v>0</v>
      </c>
      <c r="M24" s="109"/>
      <c r="N24" s="109"/>
      <c r="O24" s="109"/>
      <c r="P24" s="109"/>
      <c r="Q24" s="109"/>
      <c r="R24" s="109"/>
      <c r="S24" s="109"/>
      <c r="T24" s="278">
        <f>receiptsandpayment!N95</f>
        <v>0</v>
      </c>
      <c r="U24" s="269" t="s">
        <v>166</v>
      </c>
    </row>
    <row r="25" spans="1:21" x14ac:dyDescent="0.25">
      <c r="A25" s="96"/>
      <c r="B25" s="99" t="str">
        <f>receiptsandpayment!O8</f>
        <v>Donations</v>
      </c>
      <c r="C25" s="109"/>
      <c r="D25" s="109"/>
      <c r="E25" s="109"/>
      <c r="F25" s="109"/>
      <c r="G25" s="269">
        <v>500</v>
      </c>
      <c r="H25" s="269">
        <f>SUM(receiptsandpayment!O9:O10)</f>
        <v>52.5</v>
      </c>
      <c r="I25" s="269">
        <f>SUM(receiptsandpayment!O23:O24)</f>
        <v>15</v>
      </c>
      <c r="J25" s="269">
        <f>SUM(receiptsandpayment!O23:O25)</f>
        <v>22.5</v>
      </c>
      <c r="K25" s="269">
        <v>0</v>
      </c>
      <c r="L25" s="269">
        <f>SUM(receiptsandpayment!O38:O40)</f>
        <v>127.5</v>
      </c>
      <c r="M25" s="269"/>
      <c r="N25" s="269"/>
      <c r="O25" s="269"/>
      <c r="P25" s="269"/>
      <c r="Q25" s="269"/>
      <c r="R25" s="269"/>
      <c r="S25" s="269"/>
      <c r="T25" s="278">
        <f>receiptsandpayment!O95</f>
        <v>202.5</v>
      </c>
      <c r="U25" s="96">
        <f t="shared" si="0"/>
        <v>40.5</v>
      </c>
    </row>
    <row r="26" spans="1:21" s="116" customFormat="1" ht="14" x14ac:dyDescent="0.3">
      <c r="A26" s="113"/>
      <c r="B26" s="114" t="s">
        <v>2</v>
      </c>
      <c r="C26" s="115"/>
      <c r="D26" s="115"/>
      <c r="E26" s="115"/>
      <c r="F26" s="115"/>
      <c r="G26" s="115">
        <f>SUM(G12:G25)</f>
        <v>15508</v>
      </c>
      <c r="H26" s="115">
        <f>SUM(H12:H25)</f>
        <v>7020.74</v>
      </c>
      <c r="I26" s="115">
        <f>SUM(I12:I25)</f>
        <v>535.19000000000005</v>
      </c>
      <c r="J26" s="115">
        <f>SUM(J12:J25)</f>
        <v>22.5</v>
      </c>
      <c r="K26" s="115">
        <f>SUM(K12:K25)</f>
        <v>0</v>
      </c>
      <c r="L26" s="115">
        <f>SUM(L12:L25)</f>
        <v>127.5</v>
      </c>
      <c r="M26" s="115"/>
      <c r="N26" s="115"/>
      <c r="O26" s="115"/>
      <c r="P26" s="115"/>
      <c r="Q26" s="115"/>
      <c r="R26" s="115"/>
      <c r="S26" s="115"/>
      <c r="T26" s="280">
        <f>SUM(T12:T25)</f>
        <v>7690.93</v>
      </c>
      <c r="U26" s="96">
        <f t="shared" si="0"/>
        <v>49.593306680423012</v>
      </c>
    </row>
    <row r="27" spans="1:21" ht="13" x14ac:dyDescent="0.3">
      <c r="A27" s="96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281"/>
      <c r="U27" s="96"/>
    </row>
    <row r="28" spans="1:21" ht="13.5" thickBot="1" x14ac:dyDescent="0.35">
      <c r="A28" s="96"/>
      <c r="B28" s="119" t="s">
        <v>50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282"/>
      <c r="U28" s="96"/>
    </row>
    <row r="29" spans="1:21" ht="13" thickBot="1" x14ac:dyDescent="0.3">
      <c r="A29" s="121"/>
      <c r="B29" s="122" t="str">
        <f>receiptsandpayment!P8</f>
        <v>Salaries</v>
      </c>
      <c r="C29" s="109"/>
      <c r="D29" s="109"/>
      <c r="E29" s="109"/>
      <c r="F29" s="109"/>
      <c r="G29" s="270">
        <v>2880</v>
      </c>
      <c r="H29" s="272">
        <f>SUM(receiptsandpayment!P9:P15)</f>
        <v>192</v>
      </c>
      <c r="I29" s="272">
        <f>receiptsandpayment!P20</f>
        <v>192</v>
      </c>
      <c r="J29" s="272">
        <f>receiptsandpayment!P27</f>
        <v>195.4</v>
      </c>
      <c r="K29" s="272">
        <v>195.4</v>
      </c>
      <c r="L29" s="272">
        <v>195.4</v>
      </c>
      <c r="M29" s="272"/>
      <c r="N29" s="272"/>
      <c r="O29" s="272"/>
      <c r="P29" s="272"/>
      <c r="Q29" s="272"/>
      <c r="R29" s="272"/>
      <c r="S29" s="272"/>
      <c r="T29" s="278">
        <f>receiptsandpayment!P95</f>
        <v>970.19999999999993</v>
      </c>
      <c r="U29" s="96">
        <f t="shared" si="0"/>
        <v>33.6875</v>
      </c>
    </row>
    <row r="30" spans="1:21" ht="13" thickBot="1" x14ac:dyDescent="0.3">
      <c r="A30" s="121"/>
      <c r="B30" s="226" t="s">
        <v>127</v>
      </c>
      <c r="C30" s="120"/>
      <c r="D30" s="120"/>
      <c r="E30" s="120"/>
      <c r="F30" s="120"/>
      <c r="G30" s="270">
        <v>576</v>
      </c>
      <c r="H30" s="272">
        <f>SUM(receiptsandpayment!Q9:Q15)</f>
        <v>48</v>
      </c>
      <c r="I30" s="272">
        <f>receiptsandpayment!Q21</f>
        <v>48</v>
      </c>
      <c r="J30" s="272">
        <f>receiptsandpayment!Q28</f>
        <v>48.8</v>
      </c>
      <c r="K30" s="272">
        <v>48.8</v>
      </c>
      <c r="L30" s="272">
        <v>48.8</v>
      </c>
      <c r="M30" s="272"/>
      <c r="N30" s="272"/>
      <c r="O30" s="272"/>
      <c r="P30" s="272"/>
      <c r="Q30" s="272"/>
      <c r="R30" s="272"/>
      <c r="S30" s="272"/>
      <c r="T30" s="282">
        <f>receiptsandpayment!Q95</f>
        <v>242.40000000000003</v>
      </c>
      <c r="U30" s="96">
        <f t="shared" si="0"/>
        <v>42.083333333333343</v>
      </c>
    </row>
    <row r="31" spans="1:21" ht="13" thickBot="1" x14ac:dyDescent="0.3">
      <c r="A31" s="121"/>
      <c r="B31" s="212" t="str">
        <f>receiptsandpayment!R8</f>
        <v>Clerks expenses</v>
      </c>
      <c r="C31" s="124"/>
      <c r="D31" s="124"/>
      <c r="E31" s="124"/>
      <c r="F31" s="124"/>
      <c r="G31" s="270">
        <v>200</v>
      </c>
      <c r="H31" s="273">
        <v>0</v>
      </c>
      <c r="I31" s="273">
        <f>receiptsandpayment!R22</f>
        <v>10.199999999999999</v>
      </c>
      <c r="J31" s="273">
        <v>0</v>
      </c>
      <c r="K31" s="273">
        <v>0</v>
      </c>
      <c r="L31" s="273">
        <v>0</v>
      </c>
      <c r="M31" s="273"/>
      <c r="N31" s="273"/>
      <c r="O31" s="273"/>
      <c r="P31" s="273"/>
      <c r="Q31" s="273"/>
      <c r="R31" s="273"/>
      <c r="S31" s="273"/>
      <c r="T31" s="283">
        <f>receiptsandpayment!R95</f>
        <v>27.599999999999998</v>
      </c>
      <c r="U31" s="96">
        <f t="shared" si="0"/>
        <v>13.799999999999999</v>
      </c>
    </row>
    <row r="32" spans="1:21" ht="13" thickBot="1" x14ac:dyDescent="0.3">
      <c r="A32" s="121"/>
      <c r="B32" s="123" t="str">
        <f>receiptsandpayment!S8</f>
        <v>Cllrs Expenses</v>
      </c>
      <c r="C32" s="125"/>
      <c r="D32" s="125"/>
      <c r="E32" s="125"/>
      <c r="F32" s="125"/>
      <c r="G32" s="270">
        <v>100</v>
      </c>
      <c r="H32" s="273">
        <v>0</v>
      </c>
      <c r="I32" s="273">
        <v>0</v>
      </c>
      <c r="J32" s="273">
        <f>receiptsandpayment!R30</f>
        <v>17.399999999999999</v>
      </c>
      <c r="K32" s="273">
        <v>0</v>
      </c>
      <c r="L32" s="273">
        <v>0</v>
      </c>
      <c r="M32" s="273"/>
      <c r="N32" s="273"/>
      <c r="O32" s="273"/>
      <c r="P32" s="273"/>
      <c r="Q32" s="273"/>
      <c r="R32" s="273"/>
      <c r="S32" s="273"/>
      <c r="T32" s="284">
        <v>0</v>
      </c>
      <c r="U32" s="96">
        <f t="shared" si="0"/>
        <v>0</v>
      </c>
    </row>
    <row r="33" spans="1:21" ht="13" thickBot="1" x14ac:dyDescent="0.3">
      <c r="A33" s="121"/>
      <c r="B33" s="123" t="str">
        <f>receiptsandpayment!T8</f>
        <v>Training</v>
      </c>
      <c r="C33" s="125"/>
      <c r="D33" s="125"/>
      <c r="E33" s="125"/>
      <c r="F33" s="125"/>
      <c r="G33" s="270">
        <v>100</v>
      </c>
      <c r="H33" s="273">
        <v>0</v>
      </c>
      <c r="I33" s="273">
        <v>0</v>
      </c>
      <c r="J33" s="273">
        <v>0</v>
      </c>
      <c r="K33" s="273">
        <v>132</v>
      </c>
      <c r="L33" s="273">
        <v>0</v>
      </c>
      <c r="M33" s="273"/>
      <c r="N33" s="273"/>
      <c r="O33" s="273"/>
      <c r="P33" s="273"/>
      <c r="Q33" s="273"/>
      <c r="R33" s="273"/>
      <c r="S33" s="273"/>
      <c r="T33" s="284">
        <f>receiptsandpayment!T95</f>
        <v>132</v>
      </c>
      <c r="U33" s="96">
        <f t="shared" si="0"/>
        <v>132</v>
      </c>
    </row>
    <row r="34" spans="1:21" ht="13" thickBot="1" x14ac:dyDescent="0.3">
      <c r="A34" s="121"/>
      <c r="B34" s="123" t="str">
        <f>receiptsandpayment!U8</f>
        <v>Bank Interest</v>
      </c>
      <c r="C34" s="125"/>
      <c r="D34" s="125"/>
      <c r="E34" s="125"/>
      <c r="F34" s="125"/>
      <c r="G34" s="270">
        <v>0</v>
      </c>
      <c r="H34" s="273">
        <v>0</v>
      </c>
      <c r="I34" s="273">
        <v>0</v>
      </c>
      <c r="J34" s="273">
        <v>0</v>
      </c>
      <c r="K34" s="273">
        <v>0</v>
      </c>
      <c r="L34" s="273">
        <v>0</v>
      </c>
      <c r="M34" s="273"/>
      <c r="N34" s="273"/>
      <c r="O34" s="273"/>
      <c r="P34" s="273"/>
      <c r="Q34" s="273"/>
      <c r="R34" s="273"/>
      <c r="S34" s="273"/>
      <c r="T34" s="284">
        <v>0</v>
      </c>
      <c r="U34" s="269" t="s">
        <v>166</v>
      </c>
    </row>
    <row r="35" spans="1:21" ht="13" thickBot="1" x14ac:dyDescent="0.3">
      <c r="A35" s="121"/>
      <c r="B35" s="123" t="str">
        <f>receiptsandpayment!V8</f>
        <v>Bank Charges</v>
      </c>
      <c r="C35" s="125"/>
      <c r="D35" s="125"/>
      <c r="E35" s="125"/>
      <c r="F35" s="125"/>
      <c r="G35" s="270">
        <v>0</v>
      </c>
      <c r="H35" s="273">
        <v>0</v>
      </c>
      <c r="I35" s="273">
        <v>0</v>
      </c>
      <c r="J35" s="273">
        <v>0</v>
      </c>
      <c r="K35" s="273">
        <v>0</v>
      </c>
      <c r="L35" s="273">
        <v>0</v>
      </c>
      <c r="M35" s="273"/>
      <c r="N35" s="273"/>
      <c r="O35" s="273"/>
      <c r="P35" s="273"/>
      <c r="Q35" s="273"/>
      <c r="R35" s="273"/>
      <c r="S35" s="273"/>
      <c r="T35" s="284">
        <f>receiptsandpayment!S95</f>
        <v>0</v>
      </c>
      <c r="U35" s="269" t="s">
        <v>166</v>
      </c>
    </row>
    <row r="36" spans="1:21" ht="13" thickBot="1" x14ac:dyDescent="0.3">
      <c r="A36" s="121"/>
      <c r="B36" s="123" t="str">
        <f>receiptsandpayment!W8</f>
        <v>Office / stationery</v>
      </c>
      <c r="C36" s="125"/>
      <c r="D36" s="125"/>
      <c r="E36" s="125"/>
      <c r="F36" s="125"/>
      <c r="G36" s="270">
        <v>100</v>
      </c>
      <c r="H36" s="273">
        <v>0</v>
      </c>
      <c r="I36" s="273">
        <v>0</v>
      </c>
      <c r="J36" s="273">
        <v>0</v>
      </c>
      <c r="K36" s="273">
        <v>0</v>
      </c>
      <c r="L36" s="273">
        <v>0</v>
      </c>
      <c r="M36" s="273"/>
      <c r="N36" s="273"/>
      <c r="O36" s="273"/>
      <c r="P36" s="273"/>
      <c r="Q36" s="273"/>
      <c r="R36" s="273"/>
      <c r="S36" s="273"/>
      <c r="T36" s="284">
        <f>receiptsandpayment!W95</f>
        <v>0</v>
      </c>
      <c r="U36" s="96">
        <f t="shared" si="0"/>
        <v>0</v>
      </c>
    </row>
    <row r="37" spans="1:21" ht="13" thickBot="1" x14ac:dyDescent="0.3">
      <c r="A37" s="121"/>
      <c r="B37" s="123" t="str">
        <f>receiptsandpayment!X8</f>
        <v>Meeting room Hire</v>
      </c>
      <c r="C37" s="125"/>
      <c r="D37" s="125"/>
      <c r="E37" s="125"/>
      <c r="F37" s="125"/>
      <c r="G37" s="270">
        <v>0</v>
      </c>
      <c r="H37" s="273">
        <v>0</v>
      </c>
      <c r="I37" s="273">
        <v>0</v>
      </c>
      <c r="J37" s="273">
        <v>0</v>
      </c>
      <c r="K37" s="273">
        <v>0</v>
      </c>
      <c r="L37" s="273">
        <v>0</v>
      </c>
      <c r="M37" s="273"/>
      <c r="N37" s="273"/>
      <c r="O37" s="273"/>
      <c r="P37" s="273"/>
      <c r="Q37" s="273"/>
      <c r="R37" s="273"/>
      <c r="S37" s="273"/>
      <c r="T37" s="284">
        <f>receiptsandpayment!U95</f>
        <v>0</v>
      </c>
      <c r="U37" s="269" t="s">
        <v>166</v>
      </c>
    </row>
    <row r="38" spans="1:21" ht="13" thickBot="1" x14ac:dyDescent="0.3">
      <c r="A38" s="121"/>
      <c r="B38" s="123" t="str">
        <f>receiptsandpayment!Y8</f>
        <v>Insurance</v>
      </c>
      <c r="C38" s="125"/>
      <c r="D38" s="125"/>
      <c r="E38" s="125"/>
      <c r="F38" s="125"/>
      <c r="G38" s="270">
        <v>550</v>
      </c>
      <c r="H38" s="273">
        <v>0</v>
      </c>
      <c r="I38" s="273">
        <v>0</v>
      </c>
      <c r="J38" s="273">
        <v>0</v>
      </c>
      <c r="K38" s="273">
        <v>614.71</v>
      </c>
      <c r="L38" s="273">
        <v>0</v>
      </c>
      <c r="M38" s="273"/>
      <c r="N38" s="273"/>
      <c r="O38" s="273"/>
      <c r="P38" s="273"/>
      <c r="Q38" s="273"/>
      <c r="R38" s="273"/>
      <c r="S38" s="273"/>
      <c r="T38" s="284">
        <f>receiptsandpayment!Y95</f>
        <v>614.71</v>
      </c>
      <c r="U38" s="96">
        <f t="shared" si="0"/>
        <v>111.76545454545455</v>
      </c>
    </row>
    <row r="39" spans="1:21" ht="13" thickBot="1" x14ac:dyDescent="0.3">
      <c r="A39" s="121"/>
      <c r="B39" s="123" t="str">
        <f>receiptsandpayment!Z8</f>
        <v>Audit</v>
      </c>
      <c r="C39" s="125"/>
      <c r="D39" s="125"/>
      <c r="E39" s="125"/>
      <c r="F39" s="125"/>
      <c r="G39" s="270">
        <v>300</v>
      </c>
      <c r="H39" s="273">
        <v>0</v>
      </c>
      <c r="I39" s="273">
        <v>0</v>
      </c>
      <c r="J39" s="273">
        <v>0</v>
      </c>
      <c r="K39" s="273">
        <v>0</v>
      </c>
      <c r="L39" s="273">
        <v>0</v>
      </c>
      <c r="M39" s="273"/>
      <c r="N39" s="273"/>
      <c r="O39" s="273"/>
      <c r="P39" s="273"/>
      <c r="Q39" s="273"/>
      <c r="R39" s="273"/>
      <c r="S39" s="273"/>
      <c r="T39" s="284">
        <f>receiptsandpayment!Z95</f>
        <v>0</v>
      </c>
      <c r="U39" s="96">
        <f t="shared" si="0"/>
        <v>0</v>
      </c>
    </row>
    <row r="40" spans="1:21" ht="13" thickBot="1" x14ac:dyDescent="0.3">
      <c r="A40" s="121"/>
      <c r="B40" s="123" t="str">
        <f>receiptsandpayment!AA8</f>
        <v>Data Protection</v>
      </c>
      <c r="C40" s="125"/>
      <c r="D40" s="125"/>
      <c r="E40" s="125"/>
      <c r="F40" s="125"/>
      <c r="G40" s="270">
        <v>40</v>
      </c>
      <c r="H40" s="273">
        <v>0</v>
      </c>
      <c r="I40" s="273">
        <v>0</v>
      </c>
      <c r="J40" s="273">
        <v>0</v>
      </c>
      <c r="K40" s="273">
        <v>0</v>
      </c>
      <c r="L40" s="273">
        <v>0</v>
      </c>
      <c r="M40" s="273"/>
      <c r="N40" s="273"/>
      <c r="O40" s="273"/>
      <c r="P40" s="273"/>
      <c r="Q40" s="273"/>
      <c r="R40" s="273"/>
      <c r="S40" s="273"/>
      <c r="T40" s="284">
        <f>receiptsandpayment!AA95</f>
        <v>0</v>
      </c>
      <c r="U40" s="96">
        <f t="shared" si="0"/>
        <v>0</v>
      </c>
    </row>
    <row r="41" spans="1:21" ht="13" thickBot="1" x14ac:dyDescent="0.3">
      <c r="A41" s="121"/>
      <c r="B41" s="123" t="str">
        <f>receiptsandpayment!AB8</f>
        <v>RoSPA Inspection</v>
      </c>
      <c r="C41" s="125"/>
      <c r="D41" s="125"/>
      <c r="E41" s="125"/>
      <c r="F41" s="125"/>
      <c r="G41" s="270">
        <v>90</v>
      </c>
      <c r="H41" s="273">
        <v>0</v>
      </c>
      <c r="I41" s="273">
        <v>0</v>
      </c>
      <c r="J41" s="273">
        <v>0</v>
      </c>
      <c r="K41" s="273">
        <v>0</v>
      </c>
      <c r="L41" s="273">
        <v>0</v>
      </c>
      <c r="M41" s="273"/>
      <c r="N41" s="273"/>
      <c r="O41" s="273"/>
      <c r="P41" s="273"/>
      <c r="Q41" s="273"/>
      <c r="R41" s="273"/>
      <c r="S41" s="273"/>
      <c r="T41" s="284">
        <f>receiptsandpayment!AB95</f>
        <v>0</v>
      </c>
      <c r="U41" s="96">
        <f t="shared" si="0"/>
        <v>0</v>
      </c>
    </row>
    <row r="42" spans="1:21" ht="13" thickBot="1" x14ac:dyDescent="0.3">
      <c r="A42" s="121"/>
      <c r="B42" s="123" t="str">
        <f>receiptsandpayment!AC8</f>
        <v>Subscrip-tions</v>
      </c>
      <c r="C42" s="125"/>
      <c r="D42" s="125"/>
      <c r="E42" s="125"/>
      <c r="F42" s="125"/>
      <c r="G42" s="270">
        <v>150</v>
      </c>
      <c r="H42" s="273">
        <v>0</v>
      </c>
      <c r="I42" s="273">
        <v>0</v>
      </c>
      <c r="J42" s="273">
        <v>0</v>
      </c>
      <c r="K42" s="273">
        <v>0</v>
      </c>
      <c r="L42" s="273">
        <v>0</v>
      </c>
      <c r="M42" s="273"/>
      <c r="N42" s="273"/>
      <c r="O42" s="273"/>
      <c r="P42" s="273"/>
      <c r="Q42" s="273"/>
      <c r="R42" s="273"/>
      <c r="S42" s="273"/>
      <c r="T42" s="284">
        <f>receiptsandpayment!AC95</f>
        <v>0</v>
      </c>
      <c r="U42" s="96">
        <f t="shared" si="0"/>
        <v>0</v>
      </c>
    </row>
    <row r="43" spans="1:21" ht="13" thickBot="1" x14ac:dyDescent="0.3">
      <c r="A43" s="121"/>
      <c r="B43" s="123" t="str">
        <f>receiptsandpayment!AD8</f>
        <v>Election</v>
      </c>
      <c r="C43" s="125"/>
      <c r="D43" s="125"/>
      <c r="E43" s="125"/>
      <c r="F43" s="125"/>
      <c r="G43" s="270">
        <v>0</v>
      </c>
      <c r="H43" s="273">
        <v>0</v>
      </c>
      <c r="I43" s="273">
        <v>0</v>
      </c>
      <c r="J43" s="273">
        <v>0</v>
      </c>
      <c r="K43" s="273">
        <v>100</v>
      </c>
      <c r="L43" s="273">
        <v>0</v>
      </c>
      <c r="M43" s="273"/>
      <c r="N43" s="273"/>
      <c r="O43" s="273"/>
      <c r="P43" s="273"/>
      <c r="Q43" s="273"/>
      <c r="R43" s="273"/>
      <c r="S43" s="273"/>
      <c r="T43" s="284">
        <f>receiptsandpayment!AD95</f>
        <v>100</v>
      </c>
      <c r="U43" s="269" t="s">
        <v>166</v>
      </c>
    </row>
    <row r="44" spans="1:21" ht="13" thickBot="1" x14ac:dyDescent="0.3">
      <c r="A44" s="121"/>
      <c r="B44" s="123" t="str">
        <f>receiptsandpayment!AE8</f>
        <v>Grass Cutting</v>
      </c>
      <c r="C44" s="127"/>
      <c r="D44" s="127"/>
      <c r="E44" s="127"/>
      <c r="F44" s="127"/>
      <c r="G44" s="270">
        <v>3400</v>
      </c>
      <c r="H44" s="270">
        <v>180.48</v>
      </c>
      <c r="I44" s="270">
        <f>receiptsandpayment!AE18</f>
        <v>376</v>
      </c>
      <c r="J44" s="270">
        <f>SUM(receiptsandpayment!AE26:AE29)</f>
        <v>835.2</v>
      </c>
      <c r="K44" s="270">
        <v>0</v>
      </c>
      <c r="L44" s="270">
        <v>451.2</v>
      </c>
      <c r="M44" s="270"/>
      <c r="N44" s="270"/>
      <c r="O44" s="270"/>
      <c r="P44" s="270"/>
      <c r="Q44" s="270"/>
      <c r="R44" s="270"/>
      <c r="S44" s="270"/>
      <c r="T44" s="285">
        <f>receiptsandpayment!AE95</f>
        <v>1842.88</v>
      </c>
      <c r="U44" s="96">
        <f t="shared" si="0"/>
        <v>54.202352941176478</v>
      </c>
    </row>
    <row r="45" spans="1:21" ht="13" thickBot="1" x14ac:dyDescent="0.3">
      <c r="A45" s="121"/>
      <c r="B45" s="123" t="str">
        <f>receiptsandpayment!AF8</f>
        <v>Dog bin collection</v>
      </c>
      <c r="C45" s="128"/>
      <c r="D45" s="128"/>
      <c r="E45" s="128"/>
      <c r="F45" s="128"/>
      <c r="G45" s="270">
        <v>850</v>
      </c>
      <c r="H45" s="274">
        <v>0</v>
      </c>
      <c r="I45" s="274">
        <f>receiptsandpayment!AF19</f>
        <v>228.8</v>
      </c>
      <c r="J45" s="274">
        <v>0</v>
      </c>
      <c r="K45" s="274">
        <v>0</v>
      </c>
      <c r="L45" s="274">
        <v>0</v>
      </c>
      <c r="M45" s="274"/>
      <c r="N45" s="274"/>
      <c r="O45" s="274"/>
      <c r="P45" s="274"/>
      <c r="Q45" s="274"/>
      <c r="R45" s="274"/>
      <c r="S45" s="274"/>
      <c r="T45" s="286">
        <f>receiptsandpayment!AF95</f>
        <v>228.8</v>
      </c>
      <c r="U45" s="96">
        <f t="shared" si="0"/>
        <v>26.91764705882353</v>
      </c>
    </row>
    <row r="46" spans="1:21" ht="13" thickBot="1" x14ac:dyDescent="0.3">
      <c r="A46" s="121"/>
      <c r="B46" s="123" t="str">
        <f>receiptsandpayment!AG8</f>
        <v>Trees</v>
      </c>
      <c r="C46" s="128"/>
      <c r="D46" s="128"/>
      <c r="E46" s="128"/>
      <c r="F46" s="128"/>
      <c r="G46" s="270">
        <v>500</v>
      </c>
      <c r="H46" s="274">
        <v>350</v>
      </c>
      <c r="I46" s="274">
        <f>receiptsandpayment!AG17</f>
        <v>350</v>
      </c>
      <c r="J46" s="274">
        <v>0</v>
      </c>
      <c r="K46" s="274">
        <v>0</v>
      </c>
      <c r="L46" s="274">
        <v>0</v>
      </c>
      <c r="M46" s="274"/>
      <c r="N46" s="274"/>
      <c r="O46" s="274"/>
      <c r="P46" s="274"/>
      <c r="Q46" s="274"/>
      <c r="R46" s="274"/>
      <c r="S46" s="274"/>
      <c r="T46" s="286">
        <f>receiptsandpayment!AG95</f>
        <v>350</v>
      </c>
      <c r="U46" s="96">
        <f t="shared" si="0"/>
        <v>70</v>
      </c>
    </row>
    <row r="47" spans="1:21" ht="13" thickBot="1" x14ac:dyDescent="0.3">
      <c r="A47" s="121"/>
      <c r="B47" s="123" t="str">
        <f>receiptsandpayment!AH8</f>
        <v>Salt Spreading</v>
      </c>
      <c r="C47" s="128"/>
      <c r="D47" s="128"/>
      <c r="E47" s="128"/>
      <c r="F47" s="128"/>
      <c r="G47" s="270">
        <v>0</v>
      </c>
      <c r="H47" s="274">
        <v>0</v>
      </c>
      <c r="I47" s="274">
        <v>0</v>
      </c>
      <c r="J47" s="274">
        <v>0</v>
      </c>
      <c r="K47" s="274">
        <v>0</v>
      </c>
      <c r="L47" s="274">
        <v>0</v>
      </c>
      <c r="M47" s="274"/>
      <c r="N47" s="274"/>
      <c r="O47" s="274"/>
      <c r="P47" s="274"/>
      <c r="Q47" s="274"/>
      <c r="R47" s="274"/>
      <c r="S47" s="274"/>
      <c r="T47" s="286">
        <f>receiptsandpayment!AH95</f>
        <v>0</v>
      </c>
      <c r="U47" s="96"/>
    </row>
    <row r="48" spans="1:21" ht="13" thickBot="1" x14ac:dyDescent="0.3">
      <c r="A48" s="121"/>
      <c r="B48" s="123" t="str">
        <f>receiptsandpayment!AJ8</f>
        <v xml:space="preserve">Play ground </v>
      </c>
      <c r="C48" s="128"/>
      <c r="D48" s="128"/>
      <c r="E48" s="128"/>
      <c r="F48" s="128"/>
      <c r="G48" s="270">
        <v>500</v>
      </c>
      <c r="H48" s="274">
        <v>0</v>
      </c>
      <c r="I48" s="274">
        <v>0</v>
      </c>
      <c r="J48" s="274">
        <v>0</v>
      </c>
      <c r="K48" s="274">
        <v>0</v>
      </c>
      <c r="L48" s="274">
        <v>0</v>
      </c>
      <c r="M48" s="274"/>
      <c r="N48" s="274"/>
      <c r="O48" s="274"/>
      <c r="P48" s="274"/>
      <c r="Q48" s="274"/>
      <c r="R48" s="274"/>
      <c r="S48" s="274"/>
      <c r="T48" s="286">
        <v>0</v>
      </c>
      <c r="U48" s="96">
        <f t="shared" si="0"/>
        <v>0</v>
      </c>
    </row>
    <row r="49" spans="1:21" ht="13" thickBot="1" x14ac:dyDescent="0.3">
      <c r="A49" s="121"/>
      <c r="B49" s="123" t="str">
        <f>receiptsandpayment!AK8</f>
        <v>Village Hall</v>
      </c>
      <c r="C49" s="128"/>
      <c r="D49" s="128"/>
      <c r="E49" s="128"/>
      <c r="F49" s="128"/>
      <c r="G49" s="270">
        <v>500</v>
      </c>
      <c r="H49" s="274">
        <v>0</v>
      </c>
      <c r="I49" s="274">
        <v>0</v>
      </c>
      <c r="J49" s="274">
        <v>0</v>
      </c>
      <c r="K49" s="274">
        <v>0</v>
      </c>
      <c r="L49" s="274">
        <v>0</v>
      </c>
      <c r="M49" s="274"/>
      <c r="N49" s="274"/>
      <c r="O49" s="274"/>
      <c r="P49" s="274"/>
      <c r="Q49" s="274"/>
      <c r="R49" s="274"/>
      <c r="S49" s="274"/>
      <c r="T49" s="286">
        <f>receiptsandpayment!AK95</f>
        <v>0</v>
      </c>
      <c r="U49" s="96">
        <f t="shared" si="0"/>
        <v>0</v>
      </c>
    </row>
    <row r="50" spans="1:21" ht="13" thickBot="1" x14ac:dyDescent="0.3">
      <c r="A50" s="121"/>
      <c r="B50" s="123" t="str">
        <f>receiptsandpayment!AL8</f>
        <v>Hedge Cutting</v>
      </c>
      <c r="C50" s="128"/>
      <c r="D50" s="128"/>
      <c r="E50" s="128"/>
      <c r="F50" s="128"/>
      <c r="G50" s="270">
        <v>0</v>
      </c>
      <c r="H50" s="274">
        <v>0</v>
      </c>
      <c r="I50" s="274">
        <v>0</v>
      </c>
      <c r="J50" s="274">
        <v>0</v>
      </c>
      <c r="K50" s="274">
        <v>0</v>
      </c>
      <c r="L50" s="274">
        <v>0</v>
      </c>
      <c r="M50" s="274"/>
      <c r="N50" s="274"/>
      <c r="O50" s="274"/>
      <c r="P50" s="274"/>
      <c r="Q50" s="274"/>
      <c r="R50" s="274"/>
      <c r="S50" s="274"/>
      <c r="T50" s="286">
        <f>receiptsandpayment!AM95</f>
        <v>0</v>
      </c>
      <c r="U50" s="269" t="s">
        <v>166</v>
      </c>
    </row>
    <row r="51" spans="1:21" ht="13" thickBot="1" x14ac:dyDescent="0.3">
      <c r="A51" s="121"/>
      <c r="B51" s="123" t="str">
        <f>receiptsandpayment!AN8</f>
        <v>Allotments</v>
      </c>
      <c r="C51" s="129"/>
      <c r="D51" s="129"/>
      <c r="E51" s="129"/>
      <c r="F51" s="129"/>
      <c r="G51" s="270">
        <v>0</v>
      </c>
      <c r="H51" s="274">
        <v>0</v>
      </c>
      <c r="I51" s="274">
        <v>0</v>
      </c>
      <c r="J51" s="274">
        <v>0</v>
      </c>
      <c r="K51" s="274">
        <v>0</v>
      </c>
      <c r="L51" s="274">
        <v>0</v>
      </c>
      <c r="M51" s="274"/>
      <c r="N51" s="274"/>
      <c r="O51" s="274"/>
      <c r="P51" s="274"/>
      <c r="Q51" s="274"/>
      <c r="R51" s="274"/>
      <c r="S51" s="274"/>
      <c r="T51" s="287">
        <f>receiptsandpayment!AN95</f>
        <v>0</v>
      </c>
      <c r="U51" s="269" t="s">
        <v>166</v>
      </c>
    </row>
    <row r="52" spans="1:21" ht="13" thickBot="1" x14ac:dyDescent="0.3">
      <c r="A52" s="121"/>
      <c r="B52" s="123" t="str">
        <f>receiptsandpayment!AO8</f>
        <v>Donations/S.137</v>
      </c>
      <c r="C52" s="129"/>
      <c r="D52" s="129"/>
      <c r="E52" s="129"/>
      <c r="F52" s="129"/>
      <c r="G52" s="270">
        <v>250</v>
      </c>
      <c r="H52" s="274">
        <v>0</v>
      </c>
      <c r="I52" s="274">
        <v>0</v>
      </c>
      <c r="J52" s="274">
        <v>400</v>
      </c>
      <c r="K52" s="274">
        <v>0</v>
      </c>
      <c r="L52" s="274">
        <v>0</v>
      </c>
      <c r="M52" s="274"/>
      <c r="N52" s="274"/>
      <c r="O52" s="274"/>
      <c r="P52" s="274"/>
      <c r="Q52" s="274"/>
      <c r="R52" s="274"/>
      <c r="S52" s="274"/>
      <c r="T52" s="287">
        <f>receiptsandpayment!AO95</f>
        <v>400</v>
      </c>
      <c r="U52" s="96">
        <f t="shared" si="0"/>
        <v>160</v>
      </c>
    </row>
    <row r="53" spans="1:21" ht="13" thickBot="1" x14ac:dyDescent="0.3">
      <c r="A53" s="121"/>
      <c r="B53" s="130" t="str">
        <f>receiptsandpayment!AP8</f>
        <v>CLP</v>
      </c>
      <c r="C53" s="131"/>
      <c r="D53" s="131"/>
      <c r="E53" s="131"/>
      <c r="F53" s="131"/>
      <c r="G53" s="270">
        <v>0</v>
      </c>
      <c r="H53" s="272">
        <v>0</v>
      </c>
      <c r="I53" s="272">
        <v>0</v>
      </c>
      <c r="J53" s="272">
        <v>0</v>
      </c>
      <c r="K53" s="272">
        <v>0</v>
      </c>
      <c r="L53" s="272">
        <v>0</v>
      </c>
      <c r="M53" s="272"/>
      <c r="N53" s="272"/>
      <c r="O53" s="272"/>
      <c r="P53" s="272"/>
      <c r="Q53" s="272"/>
      <c r="R53" s="272"/>
      <c r="S53" s="272"/>
      <c r="T53" s="288">
        <v>0</v>
      </c>
      <c r="U53" s="269" t="s">
        <v>166</v>
      </c>
    </row>
    <row r="54" spans="1:21" ht="13" hidden="1" thickBot="1" x14ac:dyDescent="0.3">
      <c r="A54" s="121"/>
      <c r="B54" s="122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283"/>
      <c r="U54" s="96" t="e">
        <f t="shared" si="0"/>
        <v>#DIV/0!</v>
      </c>
    </row>
    <row r="55" spans="1:21" ht="13" thickBot="1" x14ac:dyDescent="0.3">
      <c r="A55" s="121"/>
      <c r="B55" s="123" t="str">
        <f>receiptsandpayment!AQ8</f>
        <v>Website</v>
      </c>
      <c r="C55" s="127"/>
      <c r="D55" s="127"/>
      <c r="E55" s="127"/>
      <c r="F55" s="127"/>
      <c r="G55" s="127">
        <v>100</v>
      </c>
      <c r="H55" s="127">
        <v>0</v>
      </c>
      <c r="I55" s="127">
        <v>0</v>
      </c>
      <c r="J55" s="127">
        <v>0</v>
      </c>
      <c r="K55" s="127">
        <v>0</v>
      </c>
      <c r="L55" s="127">
        <v>71.989999999999995</v>
      </c>
      <c r="M55" s="127"/>
      <c r="N55" s="127"/>
      <c r="O55" s="127"/>
      <c r="P55" s="127"/>
      <c r="Q55" s="127"/>
      <c r="R55" s="127"/>
      <c r="S55" s="127"/>
      <c r="T55" s="285">
        <v>71.989999999999995</v>
      </c>
      <c r="U55" s="96">
        <f t="shared" si="0"/>
        <v>71.989999999999995</v>
      </c>
    </row>
    <row r="56" spans="1:21" ht="13" thickBot="1" x14ac:dyDescent="0.3">
      <c r="A56" s="121"/>
      <c r="B56" s="122" t="str">
        <f>receiptsandpayment!AR8</f>
        <v>CAF</v>
      </c>
      <c r="C56" s="124"/>
      <c r="D56" s="124"/>
      <c r="E56" s="124"/>
      <c r="F56" s="124"/>
      <c r="G56" s="124">
        <v>300</v>
      </c>
      <c r="H56" s="124">
        <v>0</v>
      </c>
      <c r="I56" s="124">
        <v>0</v>
      </c>
      <c r="J56" s="124">
        <v>0</v>
      </c>
      <c r="K56" s="124">
        <v>0</v>
      </c>
      <c r="L56" s="124">
        <v>0</v>
      </c>
      <c r="M56" s="124"/>
      <c r="N56" s="124"/>
      <c r="O56" s="124"/>
      <c r="P56" s="124"/>
      <c r="Q56" s="124"/>
      <c r="R56" s="124"/>
      <c r="S56" s="124"/>
      <c r="T56" s="283">
        <f>receiptsandpayment!AR95</f>
        <v>0</v>
      </c>
      <c r="U56" s="96">
        <f t="shared" si="0"/>
        <v>0</v>
      </c>
    </row>
    <row r="57" spans="1:21" ht="13" thickBot="1" x14ac:dyDescent="0.3">
      <c r="A57" s="121"/>
      <c r="B57" s="226" t="str">
        <f>receiptsandpayment!AS8</f>
        <v>Fringford Friends</v>
      </c>
      <c r="C57" s="125"/>
      <c r="D57" s="125"/>
      <c r="E57" s="125"/>
      <c r="F57" s="125"/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125"/>
      <c r="N57" s="125"/>
      <c r="O57" s="125"/>
      <c r="P57" s="125"/>
      <c r="Q57" s="125"/>
      <c r="R57" s="125"/>
      <c r="S57" s="125"/>
      <c r="T57" s="284">
        <f>receiptsandpayment!AJ95</f>
        <v>0</v>
      </c>
      <c r="U57" s="269" t="s">
        <v>166</v>
      </c>
    </row>
    <row r="58" spans="1:21" ht="13" thickBot="1" x14ac:dyDescent="0.3">
      <c r="A58" s="121"/>
      <c r="B58" s="123" t="str">
        <f>receiptsandpayment!AT8</f>
        <v>Misc-ellaneous</v>
      </c>
      <c r="C58" s="127"/>
      <c r="D58" s="127"/>
      <c r="E58" s="127"/>
      <c r="F58" s="127"/>
      <c r="G58" s="127">
        <v>500</v>
      </c>
      <c r="H58" s="127">
        <v>0</v>
      </c>
      <c r="I58" s="127">
        <v>0</v>
      </c>
      <c r="J58" s="127">
        <v>549.99</v>
      </c>
      <c r="K58" s="127">
        <v>0</v>
      </c>
      <c r="L58" s="127">
        <v>946.8</v>
      </c>
      <c r="M58" s="127"/>
      <c r="N58" s="127"/>
      <c r="O58" s="127"/>
      <c r="P58" s="127"/>
      <c r="Q58" s="127"/>
      <c r="R58" s="127"/>
      <c r="S58" s="127"/>
      <c r="T58" s="285">
        <f>receiptsandpayment!AT95</f>
        <v>1496.79</v>
      </c>
      <c r="U58" s="96">
        <f t="shared" si="0"/>
        <v>299.358</v>
      </c>
    </row>
    <row r="59" spans="1:21" ht="13" thickBot="1" x14ac:dyDescent="0.3">
      <c r="A59" s="121"/>
      <c r="B59" s="123" t="str">
        <f>receiptsandpayment!AV8</f>
        <v>Notice board</v>
      </c>
      <c r="C59" s="127"/>
      <c r="D59" s="127"/>
      <c r="E59" s="127"/>
      <c r="F59" s="127"/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0</v>
      </c>
      <c r="M59" s="127"/>
      <c r="N59" s="127"/>
      <c r="O59" s="127"/>
      <c r="P59" s="127"/>
      <c r="Q59" s="127"/>
      <c r="R59" s="127"/>
      <c r="S59" s="127"/>
      <c r="T59" s="285">
        <f>receiptsandpayment!AL95</f>
        <v>0</v>
      </c>
      <c r="U59" s="269" t="s">
        <v>166</v>
      </c>
    </row>
    <row r="60" spans="1:21" ht="13" thickBot="1" x14ac:dyDescent="0.3">
      <c r="A60" s="121"/>
      <c r="B60" s="132" t="str">
        <f>receiptsandpayment!AW8</f>
        <v>Resilience</v>
      </c>
      <c r="C60" s="124"/>
      <c r="D60" s="127"/>
      <c r="E60" s="127"/>
      <c r="F60" s="127"/>
      <c r="G60" s="127">
        <v>9829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127"/>
      <c r="N60" s="127"/>
      <c r="O60" s="127"/>
      <c r="P60" s="127"/>
      <c r="Q60" s="127"/>
      <c r="R60" s="127"/>
      <c r="S60" s="127"/>
      <c r="T60" s="285">
        <f>receiptsandpayment!AW95</f>
        <v>0</v>
      </c>
      <c r="U60" s="96">
        <f t="shared" si="0"/>
        <v>0</v>
      </c>
    </row>
    <row r="61" spans="1:21" ht="13" thickBot="1" x14ac:dyDescent="0.3">
      <c r="A61" s="121"/>
      <c r="B61" s="123" t="str">
        <f>receiptsandpayment!AY8</f>
        <v>VAT</v>
      </c>
      <c r="C61" s="127"/>
      <c r="D61" s="127"/>
      <c r="E61" s="127"/>
      <c r="F61" s="127"/>
      <c r="G61" s="127"/>
      <c r="H61" s="127">
        <f>SUM(receiptsandpayment!AY9:AY15)</f>
        <v>45.12</v>
      </c>
      <c r="I61" s="127">
        <f>SUM(receiptsandpayment!AY17:AY19)</f>
        <v>190.95999999999998</v>
      </c>
      <c r="J61" s="127">
        <v>0</v>
      </c>
      <c r="K61" s="127">
        <v>0</v>
      </c>
      <c r="L61" s="127">
        <v>0</v>
      </c>
      <c r="M61" s="127"/>
      <c r="N61" s="127"/>
      <c r="O61" s="127"/>
      <c r="P61" s="127"/>
      <c r="Q61" s="127"/>
      <c r="R61" s="127"/>
      <c r="S61" s="127"/>
      <c r="T61" s="285">
        <f>receiptsandpayment!AY95</f>
        <v>236.07999999999998</v>
      </c>
      <c r="U61" s="269" t="s">
        <v>166</v>
      </c>
    </row>
    <row r="62" spans="1:21" s="136" customFormat="1" ht="14" x14ac:dyDescent="0.3">
      <c r="A62" s="133"/>
      <c r="B62" s="134" t="s">
        <v>2</v>
      </c>
      <c r="C62" s="135"/>
      <c r="D62" s="135"/>
      <c r="E62" s="135"/>
      <c r="F62" s="135"/>
      <c r="G62" s="135">
        <f>SUM(G29:G61)</f>
        <v>21815</v>
      </c>
      <c r="H62" s="135">
        <f t="shared" ref="H62:L62" si="1">SUM(H29:H61)</f>
        <v>815.6</v>
      </c>
      <c r="I62" s="135">
        <f t="shared" si="1"/>
        <v>1395.96</v>
      </c>
      <c r="J62" s="135">
        <f t="shared" si="1"/>
        <v>2046.79</v>
      </c>
      <c r="K62" s="135">
        <f t="shared" si="1"/>
        <v>1090.9100000000001</v>
      </c>
      <c r="L62" s="135">
        <f t="shared" si="1"/>
        <v>1714.19</v>
      </c>
      <c r="M62" s="135"/>
      <c r="N62" s="135"/>
      <c r="O62" s="135"/>
      <c r="P62" s="135"/>
      <c r="Q62" s="135"/>
      <c r="R62" s="135"/>
      <c r="S62" s="135"/>
      <c r="T62" s="289">
        <f>SUM(T29:T61)</f>
        <v>6713.45</v>
      </c>
      <c r="U62" s="96">
        <f t="shared" si="0"/>
        <v>30.774467109786841</v>
      </c>
    </row>
    <row r="63" spans="1:21" x14ac:dyDescent="0.25">
      <c r="A63" s="96"/>
      <c r="B63" s="99"/>
      <c r="C63" s="109" t="e">
        <f>C62-#REF!-#REF!-#REF!</f>
        <v>#REF!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278"/>
      <c r="U63" s="96"/>
    </row>
    <row r="64" spans="1:21" s="136" customFormat="1" ht="14" x14ac:dyDescent="0.3">
      <c r="A64" s="133"/>
      <c r="B64" s="133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290"/>
      <c r="U64" s="133"/>
    </row>
    <row r="65" spans="1:21" s="116" customFormat="1" ht="14" x14ac:dyDescent="0.3">
      <c r="A65" s="113"/>
      <c r="B65" s="138" t="s">
        <v>20</v>
      </c>
      <c r="C65" s="139">
        <f>C26-C62</f>
        <v>0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291">
        <f>T26-T62</f>
        <v>977.48000000000047</v>
      </c>
      <c r="U65" s="113"/>
    </row>
    <row r="66" spans="1:21" s="136" customFormat="1" ht="14" x14ac:dyDescent="0.3">
      <c r="A66" s="133"/>
      <c r="B66" s="133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290"/>
      <c r="U66" s="133"/>
    </row>
    <row r="67" spans="1:21" s="136" customFormat="1" ht="14" x14ac:dyDescent="0.3">
      <c r="A67" s="133"/>
      <c r="B67" s="140" t="s">
        <v>22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292">
        <f>T9+T65</f>
        <v>42786.25</v>
      </c>
      <c r="U67" s="133"/>
    </row>
    <row r="68" spans="1:21" s="136" customFormat="1" ht="15.5" x14ac:dyDescent="0.35">
      <c r="A68" s="133"/>
      <c r="B68" s="142" t="s">
        <v>23</v>
      </c>
      <c r="C68" s="137"/>
      <c r="D68" s="137"/>
      <c r="E68" s="137"/>
      <c r="F68" s="137"/>
      <c r="G68" s="137"/>
      <c r="H68" s="137">
        <v>0</v>
      </c>
      <c r="I68" s="137">
        <v>0</v>
      </c>
      <c r="J68" s="137">
        <v>0</v>
      </c>
      <c r="K68" s="137">
        <v>0</v>
      </c>
      <c r="L68" s="137">
        <v>571.99</v>
      </c>
      <c r="M68" s="137"/>
      <c r="N68" s="137"/>
      <c r="O68" s="137"/>
      <c r="P68" s="137"/>
      <c r="Q68" s="137"/>
      <c r="R68" s="137"/>
      <c r="S68" s="137"/>
      <c r="T68" s="290">
        <v>571.99</v>
      </c>
      <c r="U68" s="133"/>
    </row>
    <row r="69" spans="1:21" s="136" customFormat="1" ht="15.5" x14ac:dyDescent="0.35">
      <c r="A69" s="133"/>
      <c r="B69" s="231" t="s">
        <v>113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290">
        <v>64.66</v>
      </c>
      <c r="U69" s="133"/>
    </row>
    <row r="70" spans="1:21" s="136" customFormat="1" ht="15.5" x14ac:dyDescent="0.35">
      <c r="A70" s="133"/>
      <c r="B70" s="142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290"/>
      <c r="U70" s="133"/>
    </row>
    <row r="71" spans="1:21" ht="15.5" x14ac:dyDescent="0.35">
      <c r="A71" s="96"/>
      <c r="B71" s="143" t="s">
        <v>21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293">
        <f>SUM(T67:T70)</f>
        <v>43422.9</v>
      </c>
      <c r="U71" s="96"/>
    </row>
    <row r="72" spans="1:21" x14ac:dyDescent="0.25">
      <c r="U72" s="96"/>
    </row>
    <row r="73" spans="1:21" ht="13" x14ac:dyDescent="0.3">
      <c r="B73" s="145" t="s">
        <v>41</v>
      </c>
      <c r="E73" s="216"/>
      <c r="G73" s="216"/>
      <c r="H73" s="275" t="s">
        <v>118</v>
      </c>
      <c r="I73" s="275" t="s">
        <v>118</v>
      </c>
      <c r="J73" s="275" t="s">
        <v>118</v>
      </c>
      <c r="K73" s="216" t="s">
        <v>118</v>
      </c>
      <c r="L73" s="216" t="s">
        <v>118</v>
      </c>
      <c r="M73" s="216"/>
      <c r="N73" s="216"/>
      <c r="O73" s="216"/>
      <c r="P73" s="216"/>
      <c r="Q73" s="216"/>
      <c r="R73" s="216"/>
      <c r="S73" s="216"/>
      <c r="T73" s="294" t="s">
        <v>118</v>
      </c>
      <c r="U73" s="96"/>
    </row>
    <row r="74" spans="1:21" ht="14" x14ac:dyDescent="0.3">
      <c r="B74" s="148" t="s">
        <v>110</v>
      </c>
      <c r="C74" s="136"/>
      <c r="E74" s="126"/>
      <c r="G74" s="126"/>
      <c r="H74" s="126">
        <v>41808.769999999997</v>
      </c>
      <c r="I74" s="126">
        <v>41808.769999999997</v>
      </c>
      <c r="J74" s="126">
        <v>41808.769999999997</v>
      </c>
      <c r="K74" s="126">
        <v>41808.769999999997</v>
      </c>
      <c r="L74" s="126">
        <v>41808.769999999997</v>
      </c>
      <c r="M74" s="126"/>
      <c r="N74" s="126"/>
      <c r="O74" s="126"/>
      <c r="P74" s="126"/>
      <c r="Q74" s="126"/>
      <c r="R74" s="126"/>
      <c r="S74" s="126"/>
      <c r="T74" s="295">
        <v>41808.769999999997</v>
      </c>
      <c r="U74" s="96"/>
    </row>
    <row r="75" spans="1:21" ht="14" x14ac:dyDescent="0.3">
      <c r="B75" s="126" t="s">
        <v>42</v>
      </c>
      <c r="C75" s="136"/>
      <c r="E75" s="126"/>
      <c r="G75" s="126"/>
      <c r="H75" s="126">
        <v>7020.74</v>
      </c>
      <c r="I75" s="126">
        <v>7540.93</v>
      </c>
      <c r="J75" s="126">
        <v>7563.43</v>
      </c>
      <c r="K75" s="126">
        <v>7563.43</v>
      </c>
      <c r="L75" s="126">
        <f>T26</f>
        <v>7690.93</v>
      </c>
      <c r="M75" s="126"/>
      <c r="N75" s="126"/>
      <c r="O75" s="126"/>
      <c r="P75" s="126"/>
      <c r="Q75" s="126"/>
      <c r="R75" s="126"/>
      <c r="S75" s="126"/>
      <c r="T75" s="126">
        <f>T26</f>
        <v>7690.93</v>
      </c>
      <c r="U75" s="96"/>
    </row>
    <row r="76" spans="1:21" ht="14" x14ac:dyDescent="0.3">
      <c r="B76" s="126" t="s">
        <v>43</v>
      </c>
      <c r="C76" s="136"/>
      <c r="E76" s="126"/>
      <c r="G76" s="126"/>
      <c r="H76" s="126">
        <v>465.6</v>
      </c>
      <c r="I76" s="126">
        <v>1861.56</v>
      </c>
      <c r="J76" s="126">
        <v>3908.3500000000004</v>
      </c>
      <c r="K76" s="126">
        <v>4999.26</v>
      </c>
      <c r="L76" s="126">
        <f>T62</f>
        <v>6713.45</v>
      </c>
      <c r="M76" s="126"/>
      <c r="N76" s="126"/>
      <c r="O76" s="126"/>
      <c r="P76" s="126"/>
      <c r="Q76" s="126"/>
      <c r="R76" s="126"/>
      <c r="S76" s="126"/>
      <c r="T76" s="126">
        <f>T62</f>
        <v>6713.45</v>
      </c>
      <c r="U76" s="96"/>
    </row>
    <row r="77" spans="1:21" ht="14.5" thickBot="1" x14ac:dyDescent="0.35">
      <c r="B77" s="107" t="s">
        <v>44</v>
      </c>
      <c r="C77" s="136"/>
      <c r="E77" s="146"/>
      <c r="G77" s="146"/>
      <c r="H77" s="146">
        <v>48363.909999999996</v>
      </c>
      <c r="I77" s="146">
        <v>47488.14</v>
      </c>
      <c r="J77" s="146">
        <v>45463.85</v>
      </c>
      <c r="K77" s="146">
        <v>44372.939999999995</v>
      </c>
      <c r="L77" s="146">
        <f>SUM(L74+L75-L76)</f>
        <v>42786.25</v>
      </c>
      <c r="M77" s="146"/>
      <c r="N77" s="146"/>
      <c r="O77" s="146"/>
      <c r="P77" s="146"/>
      <c r="Q77" s="146"/>
      <c r="R77" s="146"/>
      <c r="S77" s="146"/>
      <c r="T77" s="146">
        <f>T74+T75-T76</f>
        <v>42786.25</v>
      </c>
      <c r="U77" s="96"/>
    </row>
    <row r="78" spans="1:21" ht="14.5" thickTop="1" x14ac:dyDescent="0.3">
      <c r="C78" s="136"/>
      <c r="U78" s="96"/>
    </row>
    <row r="79" spans="1:21" ht="14" x14ac:dyDescent="0.3">
      <c r="B79" s="145" t="s">
        <v>45</v>
      </c>
      <c r="C79" s="136"/>
      <c r="U79" s="96"/>
    </row>
    <row r="80" spans="1:21" ht="14" x14ac:dyDescent="0.3">
      <c r="B80" s="148" t="s">
        <v>108</v>
      </c>
      <c r="C80" s="136"/>
      <c r="D80" s="148"/>
      <c r="E80" s="148"/>
      <c r="F80" s="148"/>
      <c r="G80" s="228"/>
      <c r="H80" s="228">
        <v>32466.400000000001</v>
      </c>
      <c r="I80" s="228">
        <v>32364.39</v>
      </c>
      <c r="J80" s="228">
        <v>31803.53</v>
      </c>
      <c r="K80" s="228">
        <v>28350.63</v>
      </c>
      <c r="L80" s="228">
        <v>27187.13</v>
      </c>
      <c r="M80" s="228"/>
      <c r="N80" s="228"/>
      <c r="O80" s="228"/>
      <c r="P80" s="228"/>
      <c r="Q80" s="228"/>
      <c r="R80" s="228"/>
      <c r="S80" s="228"/>
      <c r="T80" s="161">
        <v>27187.13</v>
      </c>
      <c r="U80" s="96"/>
    </row>
    <row r="81" spans="2:21" ht="14" x14ac:dyDescent="0.3">
      <c r="B81" s="148" t="s">
        <v>109</v>
      </c>
      <c r="C81" s="136"/>
      <c r="D81" s="148"/>
      <c r="E81" s="148"/>
      <c r="F81" s="148"/>
      <c r="G81" s="229"/>
      <c r="H81" s="229">
        <v>16235.77</v>
      </c>
      <c r="I81" s="229">
        <v>16235.77</v>
      </c>
      <c r="J81" s="229">
        <v>16235.77</v>
      </c>
      <c r="K81" s="229">
        <v>16235.77</v>
      </c>
      <c r="L81" s="228">
        <v>16235.77</v>
      </c>
      <c r="M81" s="229"/>
      <c r="N81" s="229"/>
      <c r="O81" s="229"/>
      <c r="P81" s="229"/>
      <c r="Q81" s="229"/>
      <c r="R81" s="229"/>
      <c r="S81" s="229"/>
      <c r="T81" s="162">
        <v>16235.77</v>
      </c>
      <c r="U81" s="96"/>
    </row>
    <row r="82" spans="2:21" ht="13" x14ac:dyDescent="0.3">
      <c r="B82" s="107" t="s">
        <v>46</v>
      </c>
      <c r="E82" s="126"/>
      <c r="G82" s="126"/>
      <c r="H82" s="126">
        <v>48702.17</v>
      </c>
      <c r="I82" s="126">
        <v>48600.160000000003</v>
      </c>
      <c r="J82" s="126">
        <v>48039.3</v>
      </c>
      <c r="K82" s="126">
        <v>44586.400000000001</v>
      </c>
      <c r="L82" s="126">
        <f>SUM(L80:L81)</f>
        <v>43422.9</v>
      </c>
      <c r="M82" s="126"/>
      <c r="N82" s="126"/>
      <c r="O82" s="126"/>
      <c r="P82" s="126"/>
      <c r="Q82" s="126"/>
      <c r="R82" s="126"/>
      <c r="S82" s="126"/>
      <c r="T82" s="126">
        <v>43422.9</v>
      </c>
      <c r="U82" s="96"/>
    </row>
    <row r="83" spans="2:21" x14ac:dyDescent="0.25">
      <c r="B83" s="126" t="s">
        <v>47</v>
      </c>
      <c r="E83" s="126"/>
      <c r="G83" s="126"/>
      <c r="H83" s="126">
        <v>338.26</v>
      </c>
      <c r="I83" s="126">
        <v>1112.02</v>
      </c>
      <c r="J83" s="126">
        <v>2575.4499999999998</v>
      </c>
      <c r="K83" s="126">
        <v>213.46</v>
      </c>
      <c r="L83" s="126">
        <v>636.65</v>
      </c>
      <c r="M83" s="126"/>
      <c r="N83" s="126"/>
      <c r="O83" s="126"/>
      <c r="P83" s="126"/>
      <c r="Q83" s="126"/>
      <c r="R83" s="126"/>
      <c r="S83" s="126"/>
      <c r="T83" s="126">
        <v>636.65</v>
      </c>
      <c r="U83" s="96"/>
    </row>
    <row r="84" spans="2:21" ht="13.5" thickBot="1" x14ac:dyDescent="0.35">
      <c r="B84" s="17" t="s">
        <v>56</v>
      </c>
      <c r="D84" s="147"/>
      <c r="E84" s="146"/>
      <c r="F84" s="147"/>
      <c r="G84" s="146"/>
      <c r="H84" s="146">
        <v>48363.909999999996</v>
      </c>
      <c r="I84" s="146">
        <v>47488.140000000007</v>
      </c>
      <c r="J84" s="146">
        <v>45463.850000000006</v>
      </c>
      <c r="K84" s="146">
        <v>44372.94</v>
      </c>
      <c r="L84" s="146">
        <f>SUM(L82-L83)</f>
        <v>42786.25</v>
      </c>
      <c r="M84" s="146"/>
      <c r="N84" s="146"/>
      <c r="O84" s="146"/>
      <c r="P84" s="146"/>
      <c r="Q84" s="146"/>
      <c r="R84" s="146"/>
      <c r="S84" s="146"/>
      <c r="T84" s="146">
        <v>42786.25</v>
      </c>
      <c r="U84" s="96"/>
    </row>
    <row r="85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topLeftCell="A19" workbookViewId="0">
      <selection activeCell="O54" sqref="O54"/>
    </sheetView>
  </sheetViews>
  <sheetFormatPr defaultColWidth="9.1796875" defaultRowHeight="11.5" x14ac:dyDescent="0.25"/>
  <cols>
    <col min="1" max="16384" width="9.1796875" style="5"/>
  </cols>
  <sheetData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E1"/>
  <sheetViews>
    <sheetView workbookViewId="0">
      <selection sqref="A1:XFD1048576"/>
    </sheetView>
  </sheetViews>
  <sheetFormatPr defaultRowHeight="12.5" x14ac:dyDescent="0.25"/>
  <cols>
    <col min="5" max="5" width="9.1796875" style="63"/>
  </cols>
  <sheetData/>
  <sortState xmlns:xlrd2="http://schemas.microsoft.com/office/spreadsheetml/2017/richdata2" ref="A2:E29">
    <sortCondition ref="A2:A29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bankrec</vt:lpstr>
      <vt:lpstr>Budget</vt:lpstr>
      <vt:lpstr>page 2</vt:lpstr>
      <vt:lpstr>page 3</vt:lpstr>
      <vt:lpstr>bankrec!Print_Area</vt:lpstr>
      <vt:lpstr>Budget!Print_Area</vt:lpstr>
      <vt:lpstr>receiptsandpayment!Print_Area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Brill Parish</cp:lastModifiedBy>
  <cp:lastPrinted>2021-02-21T21:25:35Z</cp:lastPrinted>
  <dcterms:created xsi:type="dcterms:W3CDTF">2006-05-23T16:49:17Z</dcterms:created>
  <dcterms:modified xsi:type="dcterms:W3CDTF">2022-09-02T10:16:41Z</dcterms:modified>
</cp:coreProperties>
</file>